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B142FDE8-FD1C-4C4A-8418-A28232996494}" xr6:coauthVersionLast="38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FACCIA" sheetId="1" r:id="rId1"/>
    <sheet name="calcolatore" sheetId="2" state="hidden" r:id="rId2"/>
    <sheet name="OBBLIGATORIE" sheetId="3" state="hidden" r:id="rId3"/>
    <sheet name="VOLONTARIE" sheetId="4" state="hidden" r:id="rId4"/>
  </sheets>
  <calcPr calcId="191029"/>
</workbook>
</file>

<file path=xl/calcChain.xml><?xml version="1.0" encoding="utf-8"?>
<calcChain xmlns="http://schemas.openxmlformats.org/spreadsheetml/2006/main">
  <c r="H28" i="4" l="1"/>
  <c r="E28" i="4"/>
  <c r="H27" i="4"/>
  <c r="E27" i="4"/>
  <c r="H26" i="4"/>
  <c r="E26" i="4"/>
  <c r="H24" i="4"/>
  <c r="E24" i="4"/>
  <c r="H23" i="4"/>
  <c r="E23" i="4"/>
  <c r="H22" i="4"/>
  <c r="E22" i="4"/>
  <c r="H21" i="4"/>
  <c r="E21" i="4"/>
  <c r="H20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H28" i="3"/>
  <c r="E28" i="3"/>
  <c r="H27" i="3"/>
  <c r="H26" i="3"/>
  <c r="E26" i="3"/>
  <c r="H24" i="3"/>
  <c r="E24" i="3"/>
  <c r="H23" i="3"/>
  <c r="E23" i="3"/>
  <c r="H22" i="3"/>
  <c r="E22" i="3"/>
  <c r="H21" i="3"/>
  <c r="E21" i="3"/>
  <c r="H20" i="3"/>
  <c r="E20" i="3"/>
  <c r="H19" i="3"/>
  <c r="E19" i="3"/>
  <c r="H18" i="3"/>
  <c r="E18" i="3"/>
  <c r="H17" i="3"/>
  <c r="E17" i="3"/>
  <c r="H16" i="3"/>
  <c r="E16" i="3"/>
  <c r="H15" i="3"/>
  <c r="E15" i="3"/>
  <c r="H14" i="3"/>
  <c r="E14" i="3"/>
  <c r="B2" i="2"/>
  <c r="H8" i="2" s="1"/>
  <c r="B15" i="2" l="1"/>
  <c r="H15" i="2" s="1"/>
  <c r="E8" i="2"/>
  <c r="E4" i="2"/>
  <c r="E6" i="2"/>
  <c r="B14" i="2"/>
  <c r="B16" i="2"/>
  <c r="B18" i="2"/>
  <c r="B20" i="2"/>
  <c r="B22" i="2"/>
  <c r="B24" i="2"/>
  <c r="B26" i="2"/>
  <c r="B28" i="2"/>
  <c r="E5" i="2"/>
  <c r="E7" i="2"/>
  <c r="E9" i="2"/>
  <c r="H5" i="2"/>
  <c r="H7" i="2"/>
  <c r="H9" i="2"/>
  <c r="B17" i="2"/>
  <c r="B19" i="2"/>
  <c r="B21" i="2"/>
  <c r="B23" i="2"/>
  <c r="B25" i="2"/>
  <c r="B27" i="2"/>
  <c r="B30" i="2"/>
  <c r="H4" i="2"/>
  <c r="H6" i="2"/>
  <c r="E15" i="2" l="1"/>
  <c r="H23" i="2"/>
  <c r="E23" i="2"/>
  <c r="H18" i="2"/>
  <c r="E18" i="2"/>
  <c r="L4" i="2"/>
  <c r="G7" i="1" s="1"/>
  <c r="H21" i="2"/>
  <c r="E21" i="2"/>
  <c r="L10" i="2"/>
  <c r="G21" i="1" s="1"/>
  <c r="H28" i="2"/>
  <c r="E28" i="2"/>
  <c r="H16" i="2"/>
  <c r="E16" i="2"/>
  <c r="H19" i="2"/>
  <c r="E19" i="2"/>
  <c r="H26" i="2"/>
  <c r="E26" i="2"/>
  <c r="E36" i="2"/>
  <c r="E34" i="2"/>
  <c r="E32" i="2"/>
  <c r="B55" i="2"/>
  <c r="B53" i="2"/>
  <c r="B51" i="2"/>
  <c r="B49" i="2"/>
  <c r="B47" i="2"/>
  <c r="B45" i="2"/>
  <c r="B43" i="2"/>
  <c r="H37" i="2"/>
  <c r="H35" i="2"/>
  <c r="H33" i="2"/>
  <c r="E37" i="2"/>
  <c r="E35" i="2"/>
  <c r="E33" i="2"/>
  <c r="B56" i="2"/>
  <c r="B54" i="2"/>
  <c r="B52" i="2"/>
  <c r="B50" i="2"/>
  <c r="B48" i="2"/>
  <c r="B46" i="2"/>
  <c r="B44" i="2"/>
  <c r="B42" i="2"/>
  <c r="H36" i="2"/>
  <c r="H34" i="2"/>
  <c r="H32" i="2"/>
  <c r="L3" i="2"/>
  <c r="G6" i="1" s="1"/>
  <c r="H25" i="2"/>
  <c r="E25" i="2"/>
  <c r="H20" i="2"/>
  <c r="E20" i="2"/>
  <c r="H14" i="2"/>
  <c r="L7" i="2"/>
  <c r="G13" i="1" s="1"/>
  <c r="L5" i="2"/>
  <c r="G9" i="1" s="1"/>
  <c r="E14" i="2"/>
  <c r="L6" i="2"/>
  <c r="G11" i="1" s="1"/>
  <c r="H17" i="2"/>
  <c r="E17" i="2"/>
  <c r="H24" i="2"/>
  <c r="E24" i="2"/>
  <c r="L8" i="2"/>
  <c r="G17" i="1" s="1"/>
  <c r="H27" i="2"/>
  <c r="E27" i="2"/>
  <c r="H22" i="2"/>
  <c r="E22" i="2"/>
  <c r="L11" i="2" l="1"/>
  <c r="G23" i="1" s="1"/>
  <c r="L9" i="2"/>
  <c r="G19" i="1" s="1"/>
  <c r="L35" i="2"/>
  <c r="O13" i="1" s="1"/>
  <c r="H42" i="2"/>
  <c r="E42" i="2"/>
  <c r="L34" i="2"/>
  <c r="O11" i="1" s="1"/>
  <c r="L33" i="2"/>
  <c r="O9" i="1" s="1"/>
  <c r="H54" i="2"/>
  <c r="E54" i="2"/>
  <c r="E51" i="2"/>
  <c r="H51" i="2"/>
  <c r="H44" i="2"/>
  <c r="E44" i="2"/>
  <c r="H56" i="2"/>
  <c r="E56" i="2"/>
  <c r="E53" i="2"/>
  <c r="H53" i="2"/>
  <c r="E43" i="2"/>
  <c r="H43" i="2"/>
  <c r="E55" i="2"/>
  <c r="H55" i="2"/>
  <c r="H46" i="2"/>
  <c r="E46" i="2"/>
  <c r="L32" i="2"/>
  <c r="O7" i="1" s="1"/>
  <c r="H48" i="2"/>
  <c r="E48" i="2"/>
  <c r="E45" i="2"/>
  <c r="H45" i="2"/>
  <c r="L38" i="2"/>
  <c r="O21" i="1" s="1"/>
  <c r="L36" i="2"/>
  <c r="O17" i="1" s="1"/>
  <c r="L31" i="2"/>
  <c r="O6" i="1" s="1"/>
  <c r="H50" i="2"/>
  <c r="E50" i="2"/>
  <c r="E47" i="2"/>
  <c r="H47" i="2"/>
  <c r="H52" i="2"/>
  <c r="E52" i="2"/>
  <c r="E49" i="2"/>
  <c r="H49" i="2"/>
  <c r="L39" i="2" l="1"/>
  <c r="O23" i="1" s="1"/>
  <c r="L37" i="2"/>
  <c r="O19" i="1" s="1"/>
</calcChain>
</file>

<file path=xl/sharedStrings.xml><?xml version="1.0" encoding="utf-8"?>
<sst xmlns="http://schemas.openxmlformats.org/spreadsheetml/2006/main" count="400" uniqueCount="79">
  <si>
    <t>SPESE DI AVVIO</t>
  </si>
  <si>
    <t>←</t>
  </si>
  <si>
    <t>se indeterminabile basso (fino a €. 1.000,00)</t>
  </si>
  <si>
    <t>indicare: -1</t>
  </si>
  <si>
    <t>SPESE DI 1° INCONTRO</t>
  </si>
  <si>
    <t>se indeterminabile medio     (€. 1.000,01/50.000,00)</t>
  </si>
  <si>
    <t>indicare: -2</t>
  </si>
  <si>
    <t>SPESE PER INCONTRI SUCCESSIVI</t>
  </si>
  <si>
    <t>se indeterminabile alto   (oltre €. 50.000,00)</t>
  </si>
  <si>
    <t>indicare: -3</t>
  </si>
  <si>
    <t>AUMENTO PER CONCILIAZIONE AL 1° INCONTRO</t>
  </si>
  <si>
    <t>AUMENTO PER CONCILIAZIONE IN INCONTRO SUCCESSIVO</t>
  </si>
  <si>
    <t>in caso di mancata conciliazione al primo incontro,  si paga complessivamente:</t>
  </si>
  <si>
    <t>in caso conciliazione al primo incontro, si paga complessivamente:</t>
  </si>
  <si>
    <t>in caso di mancata conciliazione a un incontro successivo al primo, si paga complessivamente:</t>
  </si>
  <si>
    <t>in caso di conciliazione a un incontro successivo al primo, si paga complessivamente:</t>
  </si>
  <si>
    <t>OBBLIGATORIE E DEMANDATE</t>
  </si>
  <si>
    <t>VALORE DELLA LITE</t>
  </si>
  <si>
    <t>A</t>
  </si>
  <si>
    <t>B</t>
  </si>
  <si>
    <t>SPESE 1° INCONTRO</t>
  </si>
  <si>
    <t>CALCOLO INDENNITÀ TOTALE in base all'esito della mediazione:</t>
  </si>
  <si>
    <t>se indeterminabile basso indicare: -1</t>
  </si>
  <si>
    <t>Iva inclusa</t>
  </si>
  <si>
    <t>spese di avvio</t>
  </si>
  <si>
    <t>se indeterminabile medio indicare: -2</t>
  </si>
  <si>
    <t>fino a €. 1.000,00</t>
  </si>
  <si>
    <t>spese di 1° incontro</t>
  </si>
  <si>
    <t>se indeterminabile alto indicare: -3</t>
  </si>
  <si>
    <t>€. 1.000,01 / 50.000,00</t>
  </si>
  <si>
    <t>spese per incontri successivi</t>
  </si>
  <si>
    <t>oltre €. 50.000,00</t>
  </si>
  <si>
    <t>aumento 1° incontro</t>
  </si>
  <si>
    <t>indeterminabile basso</t>
  </si>
  <si>
    <t>aumento incontro successivo</t>
  </si>
  <si>
    <t>indeterminabile medio</t>
  </si>
  <si>
    <t>mancata conciliazione al primo incontro</t>
  </si>
  <si>
    <t>indeterminabile alto</t>
  </si>
  <si>
    <t>conciliazione al primo incontro</t>
  </si>
  <si>
    <t>mancata conciliazione a un incontro successivo al primo</t>
  </si>
  <si>
    <t>conciliazione a un incontro successivo al primo</t>
  </si>
  <si>
    <t>C</t>
  </si>
  <si>
    <t>SPESE PER INCONTRI SUCCESSIVI AL 1°</t>
  </si>
  <si>
    <t>D</t>
  </si>
  <si>
    <t>SPESE PER CONCILIAZIONE AL PRIMO INCONTRO</t>
  </si>
  <si>
    <t>E</t>
  </si>
  <si>
    <t>SPESE PER CONCILIAZIONE IN INCONTRO SUCCESSIVO</t>
  </si>
  <si>
    <t>€. 1.000,01 / 5.000,00</t>
  </si>
  <si>
    <t>€. 5.000,01 / 10.000,00</t>
  </si>
  <si>
    <t>€. 10.000,01 / 25.000,00</t>
  </si>
  <si>
    <t>€. 25.000,01 / 50.000,00</t>
  </si>
  <si>
    <t>€. 50.000,01 / 150.000,00</t>
  </si>
  <si>
    <t>€. 150.000,01 / 250.000,00</t>
  </si>
  <si>
    <t>€. 250.000,01 / 500.000,00</t>
  </si>
  <si>
    <t>€. 500.000,01 / 1.500.000,00</t>
  </si>
  <si>
    <t>€. 1.500.000.01 / 2.500.000,00</t>
  </si>
  <si>
    <t>€. 2.500.000,01 / 5.000.000,00</t>
  </si>
  <si>
    <t>oltre €. 5.000.000,00</t>
  </si>
  <si>
    <t>VOLONTARIE E SU CLAUSOLA CONTRATTUALE O STATUTARIA</t>
  </si>
  <si>
    <t>Iva esclusa</t>
  </si>
  <si>
    <t>importi (A+B)</t>
  </si>
  <si>
    <t>importi (A+B+C)</t>
  </si>
  <si>
    <t>importi (A+B+D)</t>
  </si>
  <si>
    <t>importi (A+B+E)</t>
  </si>
  <si>
    <t>(0,20% del val.-136,00) + Iva22%</t>
  </si>
  <si>
    <t>B + (C + 10%)</t>
  </si>
  <si>
    <t>B + (C + 25%)</t>
  </si>
  <si>
    <t>(0,25% del val.-170,00) + Iva22%</t>
  </si>
  <si>
    <t>SPESE PER INCONTRI SUCCESSIVI AL 1° e Mancato accordo</t>
  </si>
  <si>
    <t>SPESE PER INCONTRI SUCCESSIVI AL 1° e Mancato Accordo</t>
  </si>
  <si>
    <t>N.B.: il presente foglio di calcolo è pensato per agevolare il calcolo delle indennità dovute all'Organismo, oltre spese raccomandate.                         Occorre comunque sempre fare riferimento alle tabelle adottate dall'Organismo e pubblicate sul sito</t>
  </si>
  <si>
    <t>Importi comunque da versare al momento del deposito della domanda o dell'adesione per parte o centro interesse</t>
  </si>
  <si>
    <r>
      <t xml:space="preserve">↓ </t>
    </r>
    <r>
      <rPr>
        <b/>
        <sz val="11"/>
        <color rgb="FFFF0000"/>
        <rFont val="Calibri"/>
        <family val="2"/>
      </rPr>
      <t>doppio click</t>
    </r>
  </si>
  <si>
    <t>INSERIRE IL VALORE DELLA LITE</t>
  </si>
  <si>
    <r>
      <t xml:space="preserve">MEDIAZIONI </t>
    </r>
    <r>
      <rPr>
        <b/>
        <sz val="14"/>
        <color rgb="FFFF0000"/>
        <rFont val="Times New Roman"/>
        <family val="1"/>
      </rPr>
      <t>OBBLIGATORIE</t>
    </r>
    <r>
      <rPr>
        <b/>
        <sz val="14"/>
        <rFont val="Times New Roman"/>
        <family val="1"/>
      </rPr>
      <t xml:space="preserve"> e DEMANDATE</t>
    </r>
  </si>
  <si>
    <r>
      <t xml:space="preserve">MEDIAZIONI </t>
    </r>
    <r>
      <rPr>
        <b/>
        <sz val="14"/>
        <color rgb="FFFF0000"/>
        <rFont val="Times New Roman"/>
        <family val="1"/>
      </rPr>
      <t>VOLONTARIE</t>
    </r>
    <r>
      <rPr>
        <b/>
        <sz val="14"/>
        <color theme="1"/>
        <rFont val="Times New Roman"/>
      </rPr>
      <t xml:space="preserve"> e SU CLAUSOLA CONTRATTUALE o STATUTARIA</t>
    </r>
  </si>
  <si>
    <r>
      <t xml:space="preserve">IMPORTO TOTALE DOVOTO IN BASE ALL'ESITO DELLA MEDIAZIONE (SPESE DI AVVIO E </t>
    </r>
    <r>
      <rPr>
        <b/>
        <sz val="11"/>
        <color rgb="FFFF0000"/>
        <rFont val="Times New Roman"/>
        <family val="1"/>
      </rPr>
      <t>IVA INCLUSE</t>
    </r>
    <r>
      <rPr>
        <b/>
        <sz val="11"/>
        <rFont val="Times New Roman"/>
        <family val="1"/>
      </rPr>
      <t>)</t>
    </r>
  </si>
  <si>
    <r>
      <t xml:space="preserve">IMPORTO TOTALE DOVOTO IN BASE ALL'ESITO DELLA MEDIAZIONE (SPESE DI AVVIO E </t>
    </r>
    <r>
      <rPr>
        <b/>
        <sz val="11"/>
        <color rgb="FFFF0000"/>
        <rFont val="Times New Roman"/>
        <family val="1"/>
      </rPr>
      <t>IVA INCLUSE</t>
    </r>
    <r>
      <rPr>
        <b/>
        <sz val="11"/>
        <color theme="1"/>
        <rFont val="Times New Roman"/>
      </rPr>
      <t>)</t>
    </r>
  </si>
  <si>
    <r>
      <t xml:space="preserve">ORGANISMO DI MEDIAZIONE COA di BRINDISI - </t>
    </r>
    <r>
      <rPr>
        <b/>
        <sz val="18"/>
        <color rgb="FFFF0000"/>
        <rFont val="Times New Roman"/>
        <family val="1"/>
      </rPr>
      <t>CALCOLO DELLE INDENNITÀ E SPESE DI MEDIAZIONE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</si>
</sst>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"/>
    <numFmt numFmtId="165" formatCode="_-&quot;€&quot;\ * #,##0.00_-;\-&quot;€&quot;\ * #,##0.00_-;_-&quot;€&quot;\ * &quot;-&quot;??_-;_-@"/>
    <numFmt numFmtId="166" formatCode="_-* #,##0.00\ [$€-410]_-;\-* #,##0.00\ [$€-410]_-;_-* &quot;-&quot;??\ [$€-410]_-;_-@"/>
  </numFmts>
  <fonts count="25">
    <font>
      <sz val="11"/>
      <color theme="1"/>
      <name val="Calibri"/>
      <scheme val="minor"/>
    </font>
    <font>
      <b/>
      <sz val="18"/>
      <color theme="1"/>
      <name val="Times New Roman"/>
    </font>
    <font>
      <sz val="11"/>
      <name val="Calibri"/>
    </font>
    <font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sz val="28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36"/>
      <color theme="1"/>
      <name val="Calibri"/>
      <family val="2"/>
    </font>
    <font>
      <b/>
      <sz val="11"/>
      <color rgb="FFFF0000"/>
      <name val="Calibri"/>
      <family val="2"/>
    </font>
    <font>
      <sz val="10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scheme val="minor"/>
    </font>
    <font>
      <b/>
      <sz val="18"/>
      <color rgb="FFFF0000"/>
      <name val="Times New Roman"/>
      <family val="1"/>
    </font>
    <font>
      <b/>
      <sz val="1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34998626667073579"/>
        <bgColor rgb="FFB6D7A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9DAF8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A8D08D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34998626667073579"/>
        <bgColor rgb="FFFFFF00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3" fillId="0" borderId="0" xfId="0" applyFont="1"/>
    <xf numFmtId="0" fontId="5" fillId="0" borderId="39" xfId="0" applyFont="1" applyBorder="1" applyAlignment="1">
      <alignment horizontal="center" vertical="center" wrapText="1"/>
    </xf>
    <xf numFmtId="164" fontId="8" fillId="3" borderId="52" xfId="0" applyNumberFormat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164" fontId="8" fillId="3" borderId="52" xfId="0" applyNumberFormat="1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/>
    </xf>
    <xf numFmtId="0" fontId="7" fillId="4" borderId="53" xfId="0" applyFont="1" applyFill="1" applyBorder="1" applyAlignment="1">
      <alignment vertical="center"/>
    </xf>
    <xf numFmtId="0" fontId="3" fillId="4" borderId="52" xfId="0" applyFont="1" applyFill="1" applyBorder="1"/>
    <xf numFmtId="0" fontId="7" fillId="0" borderId="44" xfId="0" applyFont="1" applyBorder="1" applyAlignment="1">
      <alignment horizontal="left" vertical="center"/>
    </xf>
    <xf numFmtId="164" fontId="7" fillId="0" borderId="45" xfId="0" applyNumberFormat="1" applyFont="1" applyBorder="1" applyAlignment="1">
      <alignment horizontal="left" vertical="center"/>
    </xf>
    <xf numFmtId="0" fontId="7" fillId="0" borderId="44" xfId="0" applyFont="1" applyBorder="1"/>
    <xf numFmtId="164" fontId="7" fillId="0" borderId="45" xfId="0" applyNumberFormat="1" applyFont="1" applyBorder="1" applyAlignment="1">
      <alignment horizontal="center" vertical="center"/>
    </xf>
    <xf numFmtId="165" fontId="3" fillId="0" borderId="45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7" fillId="0" borderId="47" xfId="0" applyFont="1" applyBorder="1" applyAlignment="1">
      <alignment horizontal="left" vertical="center"/>
    </xf>
    <xf numFmtId="164" fontId="7" fillId="0" borderId="48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47" xfId="0" applyFont="1" applyBorder="1" applyAlignment="1">
      <alignment vertical="center"/>
    </xf>
    <xf numFmtId="165" fontId="3" fillId="0" borderId="48" xfId="0" applyNumberFormat="1" applyFont="1" applyBorder="1" applyAlignment="1">
      <alignment vertical="center"/>
    </xf>
    <xf numFmtId="0" fontId="8" fillId="3" borderId="52" xfId="0" applyFont="1" applyFill="1" applyBorder="1" applyAlignment="1">
      <alignment horizontal="center" vertical="center" wrapText="1"/>
    </xf>
    <xf numFmtId="164" fontId="3" fillId="0" borderId="45" xfId="0" applyNumberFormat="1" applyFont="1" applyBorder="1" applyAlignment="1">
      <alignment vertical="center"/>
    </xf>
    <xf numFmtId="166" fontId="3" fillId="0" borderId="0" xfId="0" applyNumberFormat="1" applyFont="1"/>
    <xf numFmtId="166" fontId="7" fillId="0" borderId="0" xfId="0" applyNumberFormat="1" applyFont="1"/>
    <xf numFmtId="0" fontId="3" fillId="0" borderId="44" xfId="0" applyFont="1" applyBorder="1" applyAlignment="1">
      <alignment vertical="center" wrapText="1"/>
    </xf>
    <xf numFmtId="0" fontId="3" fillId="0" borderId="57" xfId="0" applyFont="1" applyBorder="1"/>
    <xf numFmtId="0" fontId="7" fillId="0" borderId="45" xfId="0" applyFont="1" applyBorder="1" applyAlignment="1">
      <alignment horizontal="center" vertical="center"/>
    </xf>
    <xf numFmtId="164" fontId="3" fillId="0" borderId="4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164" fontId="3" fillId="0" borderId="45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8" fillId="0" borderId="45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11" fillId="3" borderId="52" xfId="0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Protection="1"/>
    <xf numFmtId="0" fontId="0" fillId="5" borderId="0" xfId="0" applyFont="1" applyFill="1" applyAlignment="1" applyProtection="1"/>
    <xf numFmtId="0" fontId="1" fillId="6" borderId="4" xfId="0" applyFont="1" applyFill="1" applyBorder="1" applyAlignment="1" applyProtection="1">
      <alignment horizontal="center" vertical="center" wrapText="1"/>
    </xf>
    <xf numFmtId="0" fontId="16" fillId="14" borderId="13" xfId="0" applyFont="1" applyFill="1" applyBorder="1" applyAlignment="1" applyProtection="1">
      <alignment horizontal="center" vertical="center" wrapText="1"/>
    </xf>
    <xf numFmtId="165" fontId="5" fillId="0" borderId="16" xfId="0" applyNumberFormat="1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vertical="center" wrapText="1"/>
    </xf>
    <xf numFmtId="0" fontId="7" fillId="6" borderId="32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vertical="center" wrapText="1"/>
    </xf>
    <xf numFmtId="0" fontId="3" fillId="6" borderId="4" xfId="0" applyFont="1" applyFill="1" applyBorder="1" applyAlignment="1" applyProtection="1">
      <alignment vertical="center"/>
    </xf>
    <xf numFmtId="164" fontId="3" fillId="6" borderId="4" xfId="0" applyNumberFormat="1" applyFont="1" applyFill="1" applyBorder="1" applyAlignment="1" applyProtection="1">
      <alignment vertical="center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vertical="center"/>
    </xf>
    <xf numFmtId="164" fontId="3" fillId="10" borderId="45" xfId="0" applyNumberFormat="1" applyFont="1" applyFill="1" applyBorder="1" applyAlignment="1">
      <alignment vertical="center"/>
    </xf>
    <xf numFmtId="164" fontId="3" fillId="10" borderId="48" xfId="0" applyNumberFormat="1" applyFont="1" applyFill="1" applyBorder="1" applyAlignment="1">
      <alignment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2" fillId="10" borderId="40" xfId="0" applyFont="1" applyFill="1" applyBorder="1" applyProtection="1"/>
    <xf numFmtId="0" fontId="2" fillId="10" borderId="44" xfId="0" applyFont="1" applyFill="1" applyBorder="1" applyProtection="1"/>
    <xf numFmtId="0" fontId="2" fillId="10" borderId="45" xfId="0" applyFont="1" applyFill="1" applyBorder="1" applyProtection="1"/>
    <xf numFmtId="0" fontId="2" fillId="10" borderId="47" xfId="0" applyFont="1" applyFill="1" applyBorder="1" applyProtection="1"/>
    <xf numFmtId="0" fontId="2" fillId="10" borderId="48" xfId="0" applyFont="1" applyFill="1" applyBorder="1" applyProtection="1"/>
    <xf numFmtId="165" fontId="5" fillId="0" borderId="16" xfId="0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Protection="1"/>
    <xf numFmtId="0" fontId="7" fillId="0" borderId="30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Protection="1"/>
    <xf numFmtId="0" fontId="5" fillId="0" borderId="31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Protection="1"/>
    <xf numFmtId="0" fontId="7" fillId="0" borderId="34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Protection="1"/>
    <xf numFmtId="0" fontId="5" fillId="5" borderId="15" xfId="0" applyFont="1" applyFill="1" applyBorder="1" applyAlignment="1" applyProtection="1">
      <alignment horizontal="left" vertical="center"/>
    </xf>
    <xf numFmtId="0" fontId="0" fillId="5" borderId="0" xfId="0" applyFont="1" applyFill="1" applyAlignment="1" applyProtection="1"/>
    <xf numFmtId="0" fontId="2" fillId="5" borderId="15" xfId="0" applyFont="1" applyFill="1" applyBorder="1" applyProtection="1"/>
    <xf numFmtId="0" fontId="5" fillId="5" borderId="15" xfId="0" applyFont="1" applyFill="1" applyBorder="1" applyAlignment="1" applyProtection="1">
      <alignment horizontal="left" vertical="center" wrapText="1"/>
    </xf>
    <xf numFmtId="0" fontId="7" fillId="5" borderId="15" xfId="0" applyFont="1" applyFill="1" applyBorder="1" applyAlignment="1" applyProtection="1">
      <alignment horizontal="left" vertical="center" wrapText="1"/>
    </xf>
    <xf numFmtId="0" fontId="2" fillId="5" borderId="46" xfId="0" applyFont="1" applyFill="1" applyBorder="1" applyProtection="1"/>
    <xf numFmtId="0" fontId="2" fillId="5" borderId="28" xfId="0" applyFont="1" applyFill="1" applyBorder="1" applyProtection="1"/>
    <xf numFmtId="165" fontId="4" fillId="0" borderId="16" xfId="0" applyNumberFormat="1" applyFont="1" applyFill="1" applyBorder="1" applyAlignment="1" applyProtection="1">
      <alignment horizontal="center" vertical="center"/>
    </xf>
    <xf numFmtId="0" fontId="2" fillId="0" borderId="29" xfId="0" applyFont="1" applyFill="1" applyBorder="1" applyProtection="1"/>
    <xf numFmtId="0" fontId="24" fillId="8" borderId="1" xfId="0" applyFont="1" applyFill="1" applyBorder="1" applyAlignment="1" applyProtection="1">
      <alignment horizontal="center" vertical="center" wrapText="1"/>
    </xf>
    <xf numFmtId="0" fontId="2" fillId="9" borderId="2" xfId="0" applyFont="1" applyFill="1" applyBorder="1" applyProtection="1"/>
    <xf numFmtId="0" fontId="2" fillId="9" borderId="3" xfId="0" applyFont="1" applyFill="1" applyBorder="1" applyProtection="1"/>
    <xf numFmtId="0" fontId="2" fillId="9" borderId="5" xfId="0" applyFont="1" applyFill="1" applyBorder="1" applyProtection="1"/>
    <xf numFmtId="0" fontId="22" fillId="9" borderId="0" xfId="0" applyFont="1" applyFill="1" applyAlignment="1" applyProtection="1"/>
    <xf numFmtId="0" fontId="2" fillId="9" borderId="6" xfId="0" applyFont="1" applyFill="1" applyBorder="1" applyProtection="1"/>
    <xf numFmtId="0" fontId="2" fillId="9" borderId="7" xfId="0" applyFont="1" applyFill="1" applyBorder="1" applyProtection="1"/>
    <xf numFmtId="0" fontId="2" fillId="9" borderId="8" xfId="0" applyFont="1" applyFill="1" applyBorder="1" applyProtection="1"/>
    <xf numFmtId="0" fontId="2" fillId="9" borderId="9" xfId="0" applyFont="1" applyFill="1" applyBorder="1" applyProtection="1"/>
    <xf numFmtId="0" fontId="19" fillId="12" borderId="10" xfId="0" applyFont="1" applyFill="1" applyBorder="1" applyAlignment="1" applyProtection="1">
      <alignment horizontal="center" vertical="center"/>
    </xf>
    <xf numFmtId="0" fontId="18" fillId="9" borderId="11" xfId="0" applyFont="1" applyFill="1" applyBorder="1" applyProtection="1"/>
    <xf numFmtId="0" fontId="18" fillId="9" borderId="12" xfId="0" applyFont="1" applyFill="1" applyBorder="1" applyProtection="1"/>
    <xf numFmtId="0" fontId="20" fillId="13" borderId="10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Protection="1"/>
    <xf numFmtId="0" fontId="2" fillId="9" borderId="12" xfId="0" applyFont="1" applyFill="1" applyBorder="1" applyProtection="1"/>
    <xf numFmtId="0" fontId="15" fillId="15" borderId="18" xfId="0" applyFont="1" applyFill="1" applyBorder="1" applyAlignment="1" applyProtection="1">
      <alignment horizontal="center" vertical="center" wrapText="1"/>
    </xf>
    <xf numFmtId="0" fontId="2" fillId="9" borderId="19" xfId="0" applyFont="1" applyFill="1" applyBorder="1" applyProtection="1"/>
    <xf numFmtId="0" fontId="2" fillId="9" borderId="20" xfId="0" applyFont="1" applyFill="1" applyBorder="1" applyProtection="1"/>
    <xf numFmtId="0" fontId="0" fillId="9" borderId="0" xfId="0" applyFont="1" applyFill="1" applyAlignment="1" applyProtection="1"/>
    <xf numFmtId="0" fontId="2" fillId="9" borderId="16" xfId="0" applyFont="1" applyFill="1" applyBorder="1" applyProtection="1"/>
    <xf numFmtId="0" fontId="2" fillId="9" borderId="27" xfId="0" applyFont="1" applyFill="1" applyBorder="1" applyProtection="1"/>
    <xf numFmtId="0" fontId="2" fillId="9" borderId="28" xfId="0" applyFont="1" applyFill="1" applyBorder="1" applyProtection="1"/>
    <xf numFmtId="0" fontId="2" fillId="9" borderId="29" xfId="0" applyFont="1" applyFill="1" applyBorder="1" applyProtection="1"/>
    <xf numFmtId="0" fontId="6" fillId="7" borderId="23" xfId="0" applyFont="1" applyFill="1" applyBorder="1" applyAlignment="1" applyProtection="1">
      <alignment vertical="center" wrapText="1"/>
    </xf>
    <xf numFmtId="0" fontId="2" fillId="5" borderId="26" xfId="0" applyFont="1" applyFill="1" applyBorder="1" applyProtection="1"/>
    <xf numFmtId="0" fontId="9" fillId="7" borderId="51" xfId="0" applyFont="1" applyFill="1" applyBorder="1" applyAlignment="1" applyProtection="1">
      <alignment horizontal="center" vertical="center" wrapText="1"/>
    </xf>
    <xf numFmtId="0" fontId="9" fillId="7" borderId="28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Protection="1"/>
    <xf numFmtId="0" fontId="5" fillId="0" borderId="22" xfId="0" applyFont="1" applyFill="1" applyBorder="1" applyAlignment="1" applyProtection="1">
      <alignment horizontal="center" vertical="center" wrapText="1"/>
    </xf>
    <xf numFmtId="0" fontId="21" fillId="13" borderId="36" xfId="0" applyFont="1" applyFill="1" applyBorder="1" applyAlignment="1" applyProtection="1">
      <alignment horizontal="center" vertical="center" wrapText="1"/>
    </xf>
    <xf numFmtId="0" fontId="2" fillId="9" borderId="37" xfId="0" applyFont="1" applyFill="1" applyBorder="1" applyProtection="1"/>
    <xf numFmtId="0" fontId="2" fillId="9" borderId="38" xfId="0" applyFont="1" applyFill="1" applyBorder="1" applyProtection="1"/>
    <xf numFmtId="0" fontId="2" fillId="9" borderId="41" xfId="0" applyFont="1" applyFill="1" applyBorder="1" applyProtection="1"/>
    <xf numFmtId="0" fontId="2" fillId="9" borderId="42" xfId="0" applyFont="1" applyFill="1" applyBorder="1" applyProtection="1"/>
    <xf numFmtId="0" fontId="2" fillId="9" borderId="43" xfId="0" applyFont="1" applyFill="1" applyBorder="1" applyProtection="1"/>
    <xf numFmtId="0" fontId="17" fillId="11" borderId="36" xfId="0" applyFont="1" applyFill="1" applyBorder="1" applyAlignment="1" applyProtection="1">
      <alignment horizontal="center" vertical="center" wrapText="1"/>
    </xf>
    <xf numFmtId="0" fontId="18" fillId="9" borderId="37" xfId="0" applyFont="1" applyFill="1" applyBorder="1" applyProtection="1"/>
    <xf numFmtId="0" fontId="18" fillId="9" borderId="38" xfId="0" applyFont="1" applyFill="1" applyBorder="1" applyProtection="1"/>
    <xf numFmtId="0" fontId="18" fillId="9" borderId="41" xfId="0" applyFont="1" applyFill="1" applyBorder="1" applyProtection="1"/>
    <xf numFmtId="0" fontId="18" fillId="9" borderId="42" xfId="0" applyFont="1" applyFill="1" applyBorder="1" applyProtection="1"/>
    <xf numFmtId="0" fontId="18" fillId="9" borderId="43" xfId="0" applyFont="1" applyFill="1" applyBorder="1" applyProtection="1"/>
    <xf numFmtId="0" fontId="7" fillId="2" borderId="49" xfId="0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0" fontId="3" fillId="0" borderId="44" xfId="0" applyFont="1" applyBorder="1" applyAlignment="1">
      <alignment horizontal="left" vertical="center"/>
    </xf>
    <xf numFmtId="0" fontId="0" fillId="0" borderId="0" xfId="0" applyFont="1" applyAlignment="1"/>
    <xf numFmtId="0" fontId="3" fillId="0" borderId="47" xfId="0" applyFont="1" applyBorder="1" applyAlignment="1">
      <alignment horizontal="left" vertical="center"/>
    </xf>
    <xf numFmtId="0" fontId="2" fillId="0" borderId="42" xfId="0" applyFont="1" applyBorder="1"/>
    <xf numFmtId="0" fontId="7" fillId="2" borderId="54" xfId="0" applyFont="1" applyFill="1" applyBorder="1" applyAlignment="1">
      <alignment horizontal="center" vertical="center"/>
    </xf>
    <xf numFmtId="0" fontId="2" fillId="0" borderId="55" xfId="0" applyFont="1" applyBorder="1"/>
    <xf numFmtId="0" fontId="2" fillId="0" borderId="56" xfId="0" applyFon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F26" sqref="F26"/>
    </sheetView>
  </sheetViews>
  <sheetFormatPr defaultColWidth="14.44140625" defaultRowHeight="15" customHeight="1"/>
  <cols>
    <col min="1" max="1" width="26.88671875" style="43" customWidth="1"/>
    <col min="2" max="2" width="20.6640625" style="43" customWidth="1"/>
    <col min="3" max="3" width="3.109375" style="43" customWidth="1"/>
    <col min="4" max="4" width="2.88671875" style="43" customWidth="1"/>
    <col min="5" max="5" width="26.88671875" style="43" customWidth="1"/>
    <col min="6" max="7" width="20.6640625" style="43" customWidth="1"/>
    <col min="8" max="12" width="9.109375" style="43" customWidth="1"/>
    <col min="13" max="13" width="26.88671875" style="43" customWidth="1"/>
    <col min="14" max="15" width="20.6640625" style="43" customWidth="1"/>
    <col min="16" max="26" width="9.109375" style="43" customWidth="1"/>
    <col min="27" max="16384" width="14.44140625" style="43"/>
  </cols>
  <sheetData>
    <row r="1" spans="1:26" ht="19.5" customHeight="1">
      <c r="A1" s="79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  <c r="T1" s="42"/>
      <c r="U1" s="42"/>
      <c r="V1" s="42"/>
      <c r="W1" s="42"/>
      <c r="X1" s="42"/>
      <c r="Y1" s="42"/>
      <c r="Z1" s="42"/>
    </row>
    <row r="2" spans="1:26" ht="19.5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  <c r="T2" s="42"/>
      <c r="U2" s="42"/>
      <c r="V2" s="42"/>
      <c r="W2" s="42"/>
      <c r="X2" s="42"/>
      <c r="Y2" s="42"/>
      <c r="Z2" s="42"/>
    </row>
    <row r="3" spans="1:26" ht="19.5" customHeigh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42"/>
      <c r="U3" s="42"/>
      <c r="V3" s="42"/>
      <c r="W3" s="42"/>
      <c r="X3" s="42"/>
      <c r="Y3" s="42"/>
      <c r="Z3" s="42"/>
    </row>
    <row r="4" spans="1:26" ht="19.5" customHeight="1" thickBot="1">
      <c r="A4" s="44"/>
      <c r="B4" s="104" t="s">
        <v>72</v>
      </c>
      <c r="C4" s="44"/>
      <c r="D4" s="44"/>
      <c r="E4" s="44"/>
      <c r="F4" s="44"/>
      <c r="G4" s="44"/>
      <c r="H4" s="44"/>
      <c r="I4" s="44"/>
      <c r="J4" s="44"/>
      <c r="K4" s="44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39.75" customHeight="1" thickBot="1">
      <c r="A5" s="42"/>
      <c r="B5" s="105"/>
      <c r="C5" s="42"/>
      <c r="D5" s="42"/>
      <c r="E5" s="88" t="s">
        <v>74</v>
      </c>
      <c r="F5" s="89"/>
      <c r="G5" s="90"/>
      <c r="H5" s="42"/>
      <c r="I5" s="42"/>
      <c r="J5" s="42"/>
      <c r="K5" s="42"/>
      <c r="L5" s="42"/>
      <c r="M5" s="91" t="s">
        <v>75</v>
      </c>
      <c r="N5" s="92"/>
      <c r="O5" s="93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39.75" customHeight="1" thickBot="1">
      <c r="A6" s="45" t="s">
        <v>73</v>
      </c>
      <c r="B6" s="41">
        <v>0</v>
      </c>
      <c r="C6" s="42"/>
      <c r="D6" s="42"/>
      <c r="E6" s="73" t="s">
        <v>0</v>
      </c>
      <c r="F6" s="71"/>
      <c r="G6" s="46">
        <f>calcolatore!L3</f>
        <v>0</v>
      </c>
      <c r="H6" s="47" t="s">
        <v>1</v>
      </c>
      <c r="I6" s="94" t="s">
        <v>71</v>
      </c>
      <c r="J6" s="95"/>
      <c r="K6" s="96"/>
      <c r="L6" s="42"/>
      <c r="M6" s="73" t="s">
        <v>0</v>
      </c>
      <c r="N6" s="71"/>
      <c r="O6" s="46">
        <f>calcolatore!L31</f>
        <v>0</v>
      </c>
      <c r="P6" s="47" t="s">
        <v>1</v>
      </c>
      <c r="Q6" s="94" t="s">
        <v>71</v>
      </c>
      <c r="R6" s="95"/>
      <c r="S6" s="96"/>
      <c r="T6" s="42"/>
      <c r="U6" s="42"/>
      <c r="V6" s="42"/>
      <c r="W6" s="42"/>
      <c r="X6" s="42"/>
      <c r="Y6" s="42"/>
      <c r="Z6" s="42"/>
    </row>
    <row r="7" spans="1:26" ht="19.5" customHeight="1">
      <c r="A7" s="106" t="s">
        <v>2</v>
      </c>
      <c r="B7" s="108" t="s">
        <v>3</v>
      </c>
      <c r="C7" s="42"/>
      <c r="D7" s="42"/>
      <c r="E7" s="70" t="s">
        <v>4</v>
      </c>
      <c r="F7" s="71"/>
      <c r="G7" s="62">
        <f>calcolatore!L4</f>
        <v>0</v>
      </c>
      <c r="H7" s="102" t="s">
        <v>1</v>
      </c>
      <c r="I7" s="82"/>
      <c r="J7" s="97"/>
      <c r="K7" s="98"/>
      <c r="L7" s="42"/>
      <c r="M7" s="70" t="s">
        <v>4</v>
      </c>
      <c r="N7" s="71"/>
      <c r="O7" s="62">
        <f>calcolatore!L32</f>
        <v>0</v>
      </c>
      <c r="P7" s="102" t="s">
        <v>1</v>
      </c>
      <c r="Q7" s="82"/>
      <c r="R7" s="97"/>
      <c r="S7" s="98"/>
      <c r="T7" s="42"/>
      <c r="U7" s="42"/>
      <c r="V7" s="42"/>
      <c r="W7" s="42"/>
      <c r="X7" s="42"/>
      <c r="Y7" s="42"/>
      <c r="Z7" s="42"/>
    </row>
    <row r="8" spans="1:26" ht="19.5" customHeight="1">
      <c r="A8" s="107"/>
      <c r="B8" s="67"/>
      <c r="C8" s="42"/>
      <c r="D8" s="42"/>
      <c r="E8" s="72"/>
      <c r="F8" s="71"/>
      <c r="G8" s="63"/>
      <c r="H8" s="103"/>
      <c r="I8" s="99"/>
      <c r="J8" s="100"/>
      <c r="K8" s="101"/>
      <c r="L8" s="42"/>
      <c r="M8" s="72"/>
      <c r="N8" s="71"/>
      <c r="O8" s="63"/>
      <c r="P8" s="103"/>
      <c r="Q8" s="99"/>
      <c r="R8" s="100"/>
      <c r="S8" s="101"/>
      <c r="T8" s="42"/>
      <c r="U8" s="42"/>
      <c r="V8" s="42"/>
      <c r="W8" s="42"/>
      <c r="X8" s="42"/>
      <c r="Y8" s="42"/>
      <c r="Z8" s="42"/>
    </row>
    <row r="9" spans="1:26" ht="19.5" customHeight="1">
      <c r="A9" s="64" t="s">
        <v>5</v>
      </c>
      <c r="B9" s="66" t="s">
        <v>6</v>
      </c>
      <c r="C9" s="42"/>
      <c r="D9" s="42"/>
      <c r="E9" s="70" t="s">
        <v>7</v>
      </c>
      <c r="F9" s="71"/>
      <c r="G9" s="62">
        <f>calcolatore!L5</f>
        <v>0</v>
      </c>
      <c r="H9" s="48"/>
      <c r="I9" s="49"/>
      <c r="J9" s="49"/>
      <c r="K9" s="49"/>
      <c r="L9" s="42"/>
      <c r="M9" s="70" t="s">
        <v>7</v>
      </c>
      <c r="N9" s="71"/>
      <c r="O9" s="62">
        <f>calcolatore!L33</f>
        <v>0</v>
      </c>
      <c r="P9" s="48"/>
      <c r="Q9" s="49"/>
      <c r="R9" s="49"/>
      <c r="S9" s="49"/>
      <c r="T9" s="42"/>
      <c r="U9" s="42"/>
      <c r="V9" s="42"/>
      <c r="W9" s="42"/>
      <c r="X9" s="42"/>
      <c r="Y9" s="42"/>
      <c r="Z9" s="42"/>
    </row>
    <row r="10" spans="1:26" ht="19.5" customHeight="1">
      <c r="A10" s="65"/>
      <c r="B10" s="67"/>
      <c r="C10" s="42"/>
      <c r="D10" s="42"/>
      <c r="E10" s="72"/>
      <c r="F10" s="71"/>
      <c r="G10" s="63"/>
      <c r="H10" s="48"/>
      <c r="I10" s="42"/>
      <c r="J10" s="42"/>
      <c r="K10" s="42"/>
      <c r="L10" s="42"/>
      <c r="M10" s="72"/>
      <c r="N10" s="71"/>
      <c r="O10" s="63"/>
      <c r="P10" s="48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9.5" customHeight="1">
      <c r="A11" s="68" t="s">
        <v>8</v>
      </c>
      <c r="B11" s="66" t="s">
        <v>9</v>
      </c>
      <c r="C11" s="42"/>
      <c r="D11" s="42"/>
      <c r="E11" s="73" t="s">
        <v>10</v>
      </c>
      <c r="F11" s="71"/>
      <c r="G11" s="62">
        <f>calcolatore!L6</f>
        <v>0</v>
      </c>
      <c r="H11" s="42"/>
      <c r="I11" s="42"/>
      <c r="J11" s="42"/>
      <c r="K11" s="42"/>
      <c r="L11" s="42"/>
      <c r="M11" s="73" t="s">
        <v>10</v>
      </c>
      <c r="N11" s="71"/>
      <c r="O11" s="62">
        <f>calcolatore!L34</f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9.5" customHeight="1">
      <c r="A12" s="69"/>
      <c r="B12" s="67"/>
      <c r="C12" s="42"/>
      <c r="D12" s="42"/>
      <c r="E12" s="72"/>
      <c r="F12" s="71"/>
      <c r="G12" s="63"/>
      <c r="H12" s="42"/>
      <c r="I12" s="42"/>
      <c r="J12" s="42"/>
      <c r="K12" s="42"/>
      <c r="L12" s="42"/>
      <c r="M12" s="72"/>
      <c r="N12" s="71"/>
      <c r="O12" s="63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9.5" customHeight="1">
      <c r="A13" s="42"/>
      <c r="B13" s="42"/>
      <c r="C13" s="42"/>
      <c r="D13" s="42"/>
      <c r="E13" s="73" t="s">
        <v>11</v>
      </c>
      <c r="F13" s="71"/>
      <c r="G13" s="62">
        <f>calcolatore!L7</f>
        <v>0</v>
      </c>
      <c r="H13" s="42"/>
      <c r="I13" s="42"/>
      <c r="J13" s="42"/>
      <c r="K13" s="42"/>
      <c r="L13" s="42"/>
      <c r="M13" s="73" t="s">
        <v>11</v>
      </c>
      <c r="N13" s="71"/>
      <c r="O13" s="62">
        <f>calcolatore!L35</f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9.5" customHeight="1">
      <c r="A14" s="42"/>
      <c r="B14" s="42"/>
      <c r="C14" s="42"/>
      <c r="D14" s="42"/>
      <c r="E14" s="72"/>
      <c r="F14" s="71"/>
      <c r="G14" s="63"/>
      <c r="H14" s="42"/>
      <c r="I14" s="42"/>
      <c r="J14" s="42"/>
      <c r="K14" s="42"/>
      <c r="L14" s="42"/>
      <c r="M14" s="72"/>
      <c r="N14" s="71"/>
      <c r="O14" s="63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9.5" customHeight="1">
      <c r="A15" s="42"/>
      <c r="B15" s="42"/>
      <c r="C15" s="42"/>
      <c r="D15" s="42"/>
      <c r="E15" s="115" t="s">
        <v>76</v>
      </c>
      <c r="F15" s="116"/>
      <c r="G15" s="117"/>
      <c r="H15" s="42"/>
      <c r="I15" s="42"/>
      <c r="J15" s="42"/>
      <c r="K15" s="42"/>
      <c r="L15" s="42"/>
      <c r="M15" s="109" t="s">
        <v>77</v>
      </c>
      <c r="N15" s="110"/>
      <c r="O15" s="111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9.5" customHeight="1">
      <c r="A16" s="56" t="s">
        <v>70</v>
      </c>
      <c r="B16" s="57"/>
      <c r="C16" s="42"/>
      <c r="D16" s="42"/>
      <c r="E16" s="118"/>
      <c r="F16" s="119"/>
      <c r="G16" s="120"/>
      <c r="H16" s="42"/>
      <c r="I16" s="42"/>
      <c r="J16" s="42"/>
      <c r="K16" s="42"/>
      <c r="L16" s="42"/>
      <c r="M16" s="112"/>
      <c r="N16" s="113"/>
      <c r="O16" s="114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9.5" customHeight="1">
      <c r="A17" s="58"/>
      <c r="B17" s="59"/>
      <c r="C17" s="42"/>
      <c r="D17" s="42"/>
      <c r="E17" s="74" t="s">
        <v>12</v>
      </c>
      <c r="F17" s="71"/>
      <c r="G17" s="77">
        <f>calcolatore!L8</f>
        <v>0</v>
      </c>
      <c r="H17" s="42"/>
      <c r="I17" s="42"/>
      <c r="J17" s="42"/>
      <c r="K17" s="42"/>
      <c r="L17" s="42"/>
      <c r="M17" s="74" t="s">
        <v>12</v>
      </c>
      <c r="N17" s="71"/>
      <c r="O17" s="77">
        <f>calcolatore!L36</f>
        <v>0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9.5" customHeight="1">
      <c r="A18" s="58"/>
      <c r="B18" s="59"/>
      <c r="C18" s="42"/>
      <c r="D18" s="42"/>
      <c r="E18" s="72"/>
      <c r="F18" s="71"/>
      <c r="G18" s="63"/>
      <c r="H18" s="42"/>
      <c r="I18" s="42"/>
      <c r="J18" s="42"/>
      <c r="K18" s="42"/>
      <c r="L18" s="42"/>
      <c r="M18" s="72"/>
      <c r="N18" s="71"/>
      <c r="O18" s="63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9.5" customHeight="1">
      <c r="A19" s="58"/>
      <c r="B19" s="59"/>
      <c r="C19" s="42"/>
      <c r="D19" s="42"/>
      <c r="E19" s="74" t="s">
        <v>13</v>
      </c>
      <c r="F19" s="71"/>
      <c r="G19" s="77">
        <f>calcolatore!L9</f>
        <v>0</v>
      </c>
      <c r="H19" s="42"/>
      <c r="I19" s="42"/>
      <c r="J19" s="42"/>
      <c r="K19" s="42"/>
      <c r="L19" s="42"/>
      <c r="M19" s="74" t="s">
        <v>13</v>
      </c>
      <c r="N19" s="71"/>
      <c r="O19" s="77">
        <f>calcolatore!L37</f>
        <v>0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9.5" customHeight="1">
      <c r="A20" s="58"/>
      <c r="B20" s="59"/>
      <c r="C20" s="42"/>
      <c r="D20" s="42"/>
      <c r="E20" s="72"/>
      <c r="F20" s="71"/>
      <c r="G20" s="63"/>
      <c r="H20" s="42"/>
      <c r="I20" s="42"/>
      <c r="J20" s="42"/>
      <c r="K20" s="42"/>
      <c r="L20" s="42"/>
      <c r="M20" s="72"/>
      <c r="N20" s="71"/>
      <c r="O20" s="63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9.5" customHeight="1">
      <c r="A21" s="58"/>
      <c r="B21" s="59"/>
      <c r="C21" s="42"/>
      <c r="D21" s="42"/>
      <c r="E21" s="74" t="s">
        <v>14</v>
      </c>
      <c r="F21" s="71"/>
      <c r="G21" s="77">
        <f>calcolatore!L10</f>
        <v>0</v>
      </c>
      <c r="H21" s="42"/>
      <c r="I21" s="42"/>
      <c r="J21" s="42"/>
      <c r="K21" s="42"/>
      <c r="L21" s="42"/>
      <c r="M21" s="74" t="s">
        <v>14</v>
      </c>
      <c r="N21" s="71"/>
      <c r="O21" s="77">
        <f>calcolatore!L38</f>
        <v>0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9.5" customHeight="1">
      <c r="A22" s="58"/>
      <c r="B22" s="59"/>
      <c r="C22" s="42"/>
      <c r="D22" s="42"/>
      <c r="E22" s="72"/>
      <c r="F22" s="71"/>
      <c r="G22" s="63"/>
      <c r="H22" s="42"/>
      <c r="I22" s="42"/>
      <c r="J22" s="42"/>
      <c r="K22" s="42"/>
      <c r="L22" s="42"/>
      <c r="M22" s="72"/>
      <c r="N22" s="71"/>
      <c r="O22" s="63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9.5" customHeight="1">
      <c r="A23" s="58"/>
      <c r="B23" s="59"/>
      <c r="C23" s="42"/>
      <c r="D23" s="42"/>
      <c r="E23" s="74" t="s">
        <v>15</v>
      </c>
      <c r="F23" s="71"/>
      <c r="G23" s="77">
        <f>calcolatore!L11</f>
        <v>0</v>
      </c>
      <c r="H23" s="42"/>
      <c r="I23" s="42"/>
      <c r="J23" s="42"/>
      <c r="K23" s="42"/>
      <c r="L23" s="42"/>
      <c r="M23" s="74" t="s">
        <v>15</v>
      </c>
      <c r="N23" s="71"/>
      <c r="O23" s="77">
        <f>calcolatore!L39</f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9.5" customHeight="1">
      <c r="A24" s="58"/>
      <c r="B24" s="59"/>
      <c r="C24" s="42"/>
      <c r="D24" s="42"/>
      <c r="E24" s="75"/>
      <c r="F24" s="76"/>
      <c r="G24" s="78"/>
      <c r="H24" s="42"/>
      <c r="I24" s="42"/>
      <c r="J24" s="42"/>
      <c r="K24" s="42"/>
      <c r="L24" s="42"/>
      <c r="M24" s="75"/>
      <c r="N24" s="76"/>
      <c r="O24" s="78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9.5" customHeight="1">
      <c r="A25" s="60"/>
      <c r="B25" s="61"/>
      <c r="C25" s="42"/>
      <c r="D25" s="42"/>
      <c r="E25" s="50"/>
      <c r="F25" s="51"/>
      <c r="G25" s="5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9.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9.5" customHeight="1">
      <c r="A27" s="42"/>
      <c r="B27" s="5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9.5" customHeight="1">
      <c r="A28" s="50"/>
      <c r="B28" s="5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9.5" customHeight="1">
      <c r="A29" s="50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9.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9.5" customHeight="1">
      <c r="A31" s="42"/>
      <c r="B31" s="42"/>
      <c r="C31" s="42"/>
      <c r="D31" s="42"/>
      <c r="E31" s="42"/>
      <c r="F31" s="42"/>
      <c r="G31" s="4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9.5" customHeight="1">
      <c r="A32" s="42"/>
      <c r="B32" s="42"/>
      <c r="C32" s="42"/>
      <c r="D32" s="42"/>
      <c r="E32" s="42"/>
      <c r="F32" s="42"/>
      <c r="G32" s="4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9.5" customHeight="1">
      <c r="A33" s="42"/>
      <c r="B33" s="42"/>
      <c r="C33" s="42"/>
      <c r="D33" s="42"/>
      <c r="E33" s="42"/>
      <c r="F33" s="42"/>
      <c r="G33" s="4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9.5" customHeight="1">
      <c r="A34" s="42"/>
      <c r="B34" s="5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9.5" customHeight="1">
      <c r="A35" s="52"/>
      <c r="B35" s="5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9.5" customHeight="1">
      <c r="A36" s="52"/>
      <c r="B36" s="5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9.5" customHeight="1">
      <c r="A37" s="5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9.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9.5" customHeight="1">
      <c r="A39" s="42"/>
      <c r="B39" s="42"/>
      <c r="C39" s="42"/>
      <c r="D39" s="42"/>
      <c r="E39" s="53"/>
      <c r="F39" s="53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9.5" customHeight="1">
      <c r="A40" s="42"/>
      <c r="B40" s="42"/>
      <c r="C40" s="42"/>
      <c r="D40" s="42"/>
      <c r="E40" s="50"/>
      <c r="F40" s="50"/>
      <c r="G40" s="50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9.5" customHeight="1">
      <c r="A41" s="42"/>
      <c r="B41" s="42"/>
      <c r="C41" s="42"/>
      <c r="D41" s="42"/>
      <c r="E41" s="50"/>
      <c r="F41" s="50"/>
      <c r="G41" s="50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9.5" customHeight="1">
      <c r="A42" s="42"/>
      <c r="B42" s="42"/>
      <c r="C42" s="42"/>
      <c r="D42" s="42"/>
      <c r="E42" s="50"/>
      <c r="F42" s="42"/>
      <c r="G42" s="50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9.5" customHeight="1">
      <c r="A43" s="42"/>
      <c r="B43" s="42"/>
      <c r="C43" s="42"/>
      <c r="D43" s="42"/>
      <c r="E43" s="50"/>
      <c r="F43" s="42"/>
      <c r="G43" s="50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9.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9.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9.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9.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9.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9.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9.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9.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9.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9.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9.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9.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9.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9.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9.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9.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9.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9.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9.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9.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9.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9.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9.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9.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9.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9.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9.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9.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9.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9.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9.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9.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9.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9.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9.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9.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9.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9.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9.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9.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9.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9.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9.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9.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9.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9.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9.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9.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9.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9.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9.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9.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9.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9.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9.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9.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9.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9.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9.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9.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9.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9.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9.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9.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9.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9.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9.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9.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9.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9.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9.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9.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9.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9.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9.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9.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9.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9.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9.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9.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9.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9.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9.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9.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9.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9.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9.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9.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9.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9.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9.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9.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9.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9.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9.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9.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9.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9.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9.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9.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9.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9.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9.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9.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9.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9.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9.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9.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9.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9.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9.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9.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9.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9.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9.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9.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9.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9.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9.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9.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9.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9.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9.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9.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9.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9.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9.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9.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9.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9.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9.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9.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9.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9.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9.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9.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9.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9.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9.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9.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9.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9.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9.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9.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9.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9.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9.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9.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9.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9.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9.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9.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9.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9.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9.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9.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9.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9.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9.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9.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9.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9.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9.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9.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9.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9.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9.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9.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9.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9.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9.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9.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9.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9.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9.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9.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9.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9.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9.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9.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9.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9.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9.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9.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9.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9.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9.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9.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9.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9.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9.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9.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9.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9.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9.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9.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9.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9.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9.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9.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9.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9.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9.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9.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9.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9.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9.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9.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9.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9.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9.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9.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9.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9.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9.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9.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9.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9.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9.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9.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9.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9.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9.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9.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9.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9.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9.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9.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9.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9.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9.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9.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9.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9.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9.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9.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9.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9.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9.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9.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9.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9.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9.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9.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9.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9.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9.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9.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9.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9.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9.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9.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9.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9.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9.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9.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9.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9.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9.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9.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9.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9.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9.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9.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9.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9.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9.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9.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9.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9.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9.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9.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9.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9.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9.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9.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9.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9.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9.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9.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9.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9.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9.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9.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9.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9.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9.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9.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9.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9.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9.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9.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9.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9.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9.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9.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9.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9.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9.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9.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9.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9.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9.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9.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9.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9.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9.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9.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9.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9.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9.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9.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9.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9.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9.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9.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9.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9.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9.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9.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9.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9.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9.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9.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9.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9.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9.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9.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9.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9.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9.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9.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9.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9.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9.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9.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9.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9.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9.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9.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9.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9.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9.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9.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9.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9.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9.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9.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9.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9.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9.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9.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9.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9.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9.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9.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9.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9.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9.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9.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9.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9.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9.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9.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9.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9.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9.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9.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9.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9.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9.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9.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9.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9.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9.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9.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9.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9.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9.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9.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9.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9.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9.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9.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9.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9.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9.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9.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9.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9.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9.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9.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9.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9.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9.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9.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9.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9.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9.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9.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9.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9.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9.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9.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9.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9.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9.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9.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9.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9.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9.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9.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9.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9.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9.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9.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9.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9.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9.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9.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9.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9.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9.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9.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9.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9.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9.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9.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9.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9.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9.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9.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9.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9.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9.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9.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9.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9.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9.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9.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9.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9.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9.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9.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9.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9.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9.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9.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9.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9.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9.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9.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9.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9.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9.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9.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9.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9.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9.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9.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9.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9.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9.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9.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9.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9.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9.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9.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9.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9.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9.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9.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9.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9.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9.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9.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9.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9.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9.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9.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9.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9.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9.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9.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9.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9.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9.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9.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9.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9.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9.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9.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9.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9.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9.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9.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9.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9.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9.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9.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9.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9.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9.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9.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9.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9.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9.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9.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9.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9.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9.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9.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9.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9.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9.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9.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9.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9.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9.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9.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9.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9.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9.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9.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9.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9.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9.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9.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9.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9.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9.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9.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9.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9.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9.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9.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9.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9.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9.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9.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9.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9.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9.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9.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9.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9.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9.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9.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9.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9.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9.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9.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9.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9.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9.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9.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9.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9.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9.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9.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9.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9.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9.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9.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9.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9.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9.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9.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9.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9.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9.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9.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9.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9.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9.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9.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9.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9.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9.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9.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9.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9.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9.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9.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9.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9.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9.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9.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9.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9.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9.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9.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9.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9.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9.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9.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9.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9.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9.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9.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9.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9.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9.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9.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9.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9.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9.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9.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9.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9.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9.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9.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9.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9.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9.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9.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9.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9.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9.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9.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9.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9.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9.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9.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9.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9.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9.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9.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9.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9.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9.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9.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9.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9.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9.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9.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9.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9.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9.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9.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9.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9.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9.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9.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9.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9.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9.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9.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9.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9.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9.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9.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9.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9.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9.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9.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9.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9.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9.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9.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9.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9.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9.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9.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9.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9.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9.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9.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9.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9.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9.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9.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9.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9.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9.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9.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9.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9.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9.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9.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9.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9.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9.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9.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9.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9.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9.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9.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9.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9.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9.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9.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9.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9.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9.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9.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9.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9.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9.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9.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9.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9.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9.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9.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9.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9.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9.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9.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9.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9.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9.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9.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9.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9.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9.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9.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9.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9.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9.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9.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9.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9.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9.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9.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9.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9.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9.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9.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9.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9.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9.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9.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9.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9.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9.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9.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9.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9.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9.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9.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9.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9.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9.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9.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9.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9.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9.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9.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9.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9.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9.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9.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9.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9.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9.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9.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9.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9.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9.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9.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9.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9.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9.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9.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9.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9.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9.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9.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9.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9.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9.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9.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9.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9.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9.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9.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9.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9.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9.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9.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9.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9.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9.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9.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9.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9.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9.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9.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9.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9.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9.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9.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9.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9.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9.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9.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9.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9.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9.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9.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9.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9.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9.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9.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9.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9.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9.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9.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9.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9.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9.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9.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9.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9.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9.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9.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9.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9.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9.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9.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9.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9.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9.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9.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9.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9.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9.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9.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9.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9.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9.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9.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9.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9.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9.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9.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9.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9.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9.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9.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9.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9.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9.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9.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9.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9.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9.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9.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9.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9.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9.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9.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9.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9.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9.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9.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9.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9.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9.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9.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9.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9.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9.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9.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9.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9.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9.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9.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9.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9.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9.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9.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9.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9.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9.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9.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9.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9.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9.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9.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9.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9.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9.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9.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9.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9.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9.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9.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9.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9.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9.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9.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9.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9.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9.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9.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9.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9.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9.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9.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9.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9.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9.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9.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9.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9.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9.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9.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9.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9.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9.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9.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9.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9.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9.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9.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9.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9.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9.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9.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9.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9.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9.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9.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9.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9.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9.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9.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9.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9.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9.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9.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9.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9.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9.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9.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9.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9.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9.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9.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9.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9.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9.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9.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9.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9.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9.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9.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9.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9.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9.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9.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9.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9.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9.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9.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9.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sheetProtection algorithmName="SHA-512" hashValue="xj2cpn5nNfHDVXF7UvhihVlVVUnIPshwXsP3p5w3TncGMirNmpi4mlF7tLuKqMy9cuIuB6WzrHa0tHS6koGlwQ==" saltValue="0nd4O4G6uV5XbxoUZPQ1+w==" spinCount="100000" sheet="1" formatCells="0" formatColumns="0" formatRows="0" insertColumns="0" insertRows="0" insertHyperlinks="0" deleteColumns="0" deleteRows="0" sort="0" autoFilter="0" pivotTables="0"/>
  <mergeCells count="51">
    <mergeCell ref="E23:F24"/>
    <mergeCell ref="G23:G24"/>
    <mergeCell ref="E13:F14"/>
    <mergeCell ref="E15:G16"/>
    <mergeCell ref="E17:F18"/>
    <mergeCell ref="G17:G18"/>
    <mergeCell ref="E19:F20"/>
    <mergeCell ref="G19:G20"/>
    <mergeCell ref="G21:G22"/>
    <mergeCell ref="M21:N22"/>
    <mergeCell ref="O21:O22"/>
    <mergeCell ref="O9:O10"/>
    <mergeCell ref="O11:O12"/>
    <mergeCell ref="E21:F22"/>
    <mergeCell ref="M15:O16"/>
    <mergeCell ref="O17:O18"/>
    <mergeCell ref="M17:N18"/>
    <mergeCell ref="M19:N20"/>
    <mergeCell ref="O19:O20"/>
    <mergeCell ref="A1:S3"/>
    <mergeCell ref="E5:G5"/>
    <mergeCell ref="M5:O5"/>
    <mergeCell ref="E6:F6"/>
    <mergeCell ref="I6:K8"/>
    <mergeCell ref="Q6:S8"/>
    <mergeCell ref="H7:H8"/>
    <mergeCell ref="E7:F8"/>
    <mergeCell ref="G7:G8"/>
    <mergeCell ref="B4:B5"/>
    <mergeCell ref="A7:A8"/>
    <mergeCell ref="B7:B8"/>
    <mergeCell ref="O7:O8"/>
    <mergeCell ref="P7:P8"/>
    <mergeCell ref="M6:N6"/>
    <mergeCell ref="M7:N8"/>
    <mergeCell ref="A16:B25"/>
    <mergeCell ref="O13:O14"/>
    <mergeCell ref="A9:A10"/>
    <mergeCell ref="B9:B10"/>
    <mergeCell ref="A11:A12"/>
    <mergeCell ref="B11:B12"/>
    <mergeCell ref="E9:F10"/>
    <mergeCell ref="G9:G10"/>
    <mergeCell ref="E11:F12"/>
    <mergeCell ref="G11:G12"/>
    <mergeCell ref="G13:G14"/>
    <mergeCell ref="M23:N24"/>
    <mergeCell ref="O23:O24"/>
    <mergeCell ref="M9:N10"/>
    <mergeCell ref="M11:N12"/>
    <mergeCell ref="M13:N14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sqref="A1:L1"/>
    </sheetView>
  </sheetViews>
  <sheetFormatPr defaultColWidth="14.44140625" defaultRowHeight="15" customHeight="1"/>
  <cols>
    <col min="1" max="1" width="26.88671875" customWidth="1"/>
    <col min="2" max="2" width="20.6640625" customWidth="1"/>
    <col min="3" max="3" width="3.109375" customWidth="1"/>
    <col min="4" max="4" width="26.88671875" customWidth="1"/>
    <col min="5" max="5" width="20.6640625" customWidth="1"/>
    <col min="6" max="6" width="2.88671875" customWidth="1"/>
    <col min="7" max="7" width="26.88671875" customWidth="1"/>
    <col min="8" max="8" width="20.6640625" customWidth="1"/>
    <col min="9" max="9" width="4.6640625" customWidth="1"/>
    <col min="10" max="10" width="26.88671875" customWidth="1"/>
    <col min="11" max="12" width="20.6640625" customWidth="1"/>
    <col min="13" max="26" width="9.109375" customWidth="1"/>
  </cols>
  <sheetData>
    <row r="1" spans="1:26" ht="19.5" customHeight="1">
      <c r="A1" s="121" t="s">
        <v>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>
      <c r="A2" s="2" t="s">
        <v>17</v>
      </c>
      <c r="B2" s="3">
        <f>INTERFACCIA!B6</f>
        <v>0</v>
      </c>
      <c r="C2" s="1"/>
      <c r="D2" s="4" t="s">
        <v>18</v>
      </c>
      <c r="E2" s="5" t="s">
        <v>0</v>
      </c>
      <c r="F2" s="1"/>
      <c r="G2" s="4" t="s">
        <v>19</v>
      </c>
      <c r="H2" s="5" t="s">
        <v>20</v>
      </c>
      <c r="I2" s="1"/>
      <c r="J2" s="6" t="s">
        <v>21</v>
      </c>
      <c r="K2" s="7"/>
      <c r="L2" s="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9" t="s">
        <v>22</v>
      </c>
      <c r="B3" s="10"/>
      <c r="C3" s="1"/>
      <c r="D3" s="11" t="s">
        <v>17</v>
      </c>
      <c r="E3" s="12" t="s">
        <v>23</v>
      </c>
      <c r="F3" s="1"/>
      <c r="G3" s="11" t="s">
        <v>17</v>
      </c>
      <c r="H3" s="12" t="s">
        <v>23</v>
      </c>
      <c r="I3" s="1"/>
      <c r="J3" s="124" t="s">
        <v>24</v>
      </c>
      <c r="K3" s="125"/>
      <c r="L3" s="13">
        <f>SUM(E4:E9)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9" t="s">
        <v>25</v>
      </c>
      <c r="B4" s="10"/>
      <c r="C4" s="1"/>
      <c r="D4" s="14" t="s">
        <v>26</v>
      </c>
      <c r="E4" s="13">
        <f>IF(AND(B2&gt;0)*(B2&lt;=1000),OBBLIGATORIE!B4,0)</f>
        <v>0</v>
      </c>
      <c r="F4" s="1"/>
      <c r="G4" s="14" t="s">
        <v>26</v>
      </c>
      <c r="H4" s="13">
        <f>IF(AND(B2&gt;0)*(B2&lt;=1000),OBBLIGATORIE!E4,0)</f>
        <v>0</v>
      </c>
      <c r="I4" s="1"/>
      <c r="J4" s="124" t="s">
        <v>27</v>
      </c>
      <c r="K4" s="125"/>
      <c r="L4" s="13">
        <f>SUM(H4:H9)</f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5" t="s">
        <v>28</v>
      </c>
      <c r="B5" s="16"/>
      <c r="C5" s="1"/>
      <c r="D5" s="14" t="s">
        <v>29</v>
      </c>
      <c r="E5" s="13">
        <f>IF(AND(B2&gt;1000)*(B2&lt;=50000),OBBLIGATORIE!B5,0)</f>
        <v>0</v>
      </c>
      <c r="F5" s="1"/>
      <c r="G5" s="14" t="s">
        <v>29</v>
      </c>
      <c r="H5" s="13">
        <f>IF(AND(B2&gt;1000)*(B2&lt;=50000),OBBLIGATORIE!E5,0)</f>
        <v>0</v>
      </c>
      <c r="I5" s="1"/>
      <c r="J5" s="124" t="s">
        <v>30</v>
      </c>
      <c r="K5" s="125"/>
      <c r="L5" s="13">
        <f>SUM(B14:B28)</f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1"/>
      <c r="C6" s="1"/>
      <c r="D6" s="14" t="s">
        <v>31</v>
      </c>
      <c r="E6" s="13">
        <f>IF(B2&gt;50000,OBBLIGATORIE!B6,0)</f>
        <v>0</v>
      </c>
      <c r="F6" s="1"/>
      <c r="G6" s="14" t="s">
        <v>31</v>
      </c>
      <c r="H6" s="13">
        <f>IF(B2&gt;50000,OBBLIGATORIE!E6,0)</f>
        <v>0</v>
      </c>
      <c r="I6" s="1"/>
      <c r="J6" s="124" t="s">
        <v>32</v>
      </c>
      <c r="K6" s="125"/>
      <c r="L6" s="13">
        <f>SUM(B14:B28)*10%</f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1"/>
      <c r="C7" s="1"/>
      <c r="D7" s="14" t="s">
        <v>33</v>
      </c>
      <c r="E7" s="13">
        <f>IF(B2=-1,OBBLIGATORIE!B7,0)</f>
        <v>0</v>
      </c>
      <c r="F7" s="1"/>
      <c r="G7" s="14" t="s">
        <v>33</v>
      </c>
      <c r="H7" s="13">
        <f>IF(B2=-1,OBBLIGATORIE!E7,0)</f>
        <v>0</v>
      </c>
      <c r="I7" s="1"/>
      <c r="J7" s="124" t="s">
        <v>34</v>
      </c>
      <c r="K7" s="125"/>
      <c r="L7" s="13">
        <f>SUM(B14:B28)*25%</f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"/>
      <c r="B8" s="1"/>
      <c r="C8" s="1"/>
      <c r="D8" s="14" t="s">
        <v>35</v>
      </c>
      <c r="E8" s="13">
        <f>IF(B2=-2,OBBLIGATORIE!B8,0)</f>
        <v>0</v>
      </c>
      <c r="F8" s="1"/>
      <c r="G8" s="14" t="s">
        <v>35</v>
      </c>
      <c r="H8" s="13">
        <f>IF(B2=-2,OBBLIGATORIE!E8,0)</f>
        <v>0</v>
      </c>
      <c r="I8" s="1"/>
      <c r="J8" s="124" t="s">
        <v>36</v>
      </c>
      <c r="K8" s="125"/>
      <c r="L8" s="13">
        <f>SUM(E4:E9,H4:H9)</f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7"/>
      <c r="B9" s="18"/>
      <c r="C9" s="1"/>
      <c r="D9" s="19" t="s">
        <v>37</v>
      </c>
      <c r="E9" s="20">
        <f>IF(B2=-3,OBBLIGATORIE!B9,0)</f>
        <v>0</v>
      </c>
      <c r="F9" s="1"/>
      <c r="G9" s="19" t="s">
        <v>37</v>
      </c>
      <c r="H9" s="20">
        <f>IF(B2=-3,OBBLIGATORIE!E9,0)</f>
        <v>0</v>
      </c>
      <c r="I9" s="1"/>
      <c r="J9" s="124" t="s">
        <v>38</v>
      </c>
      <c r="K9" s="125"/>
      <c r="L9" s="13">
        <f>SUM(E4:E9,H4:H9,E14:E28)</f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7"/>
      <c r="B10" s="18"/>
      <c r="C10" s="1"/>
      <c r="D10" s="17"/>
      <c r="E10" s="18"/>
      <c r="F10" s="1"/>
      <c r="G10" s="17"/>
      <c r="H10" s="18"/>
      <c r="I10" s="1"/>
      <c r="J10" s="124" t="s">
        <v>39</v>
      </c>
      <c r="K10" s="125"/>
      <c r="L10" s="13">
        <f>SUM(E4:E9,H4:H9,B14:B28)</f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1"/>
      <c r="E11" s="1"/>
      <c r="F11" s="1"/>
      <c r="G11" s="1"/>
      <c r="H11" s="1"/>
      <c r="I11" s="1"/>
      <c r="J11" s="126" t="s">
        <v>40</v>
      </c>
      <c r="K11" s="127"/>
      <c r="L11" s="20">
        <f>SUM(E4:E9,H4:H9,H14:H28)</f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>
      <c r="A12" s="4" t="s">
        <v>41</v>
      </c>
      <c r="B12" s="21" t="s">
        <v>42</v>
      </c>
      <c r="C12" s="1"/>
      <c r="D12" s="4" t="s">
        <v>43</v>
      </c>
      <c r="E12" s="21" t="s">
        <v>44</v>
      </c>
      <c r="F12" s="1"/>
      <c r="G12" s="4" t="s">
        <v>45</v>
      </c>
      <c r="H12" s="21" t="s">
        <v>46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1" t="s">
        <v>17</v>
      </c>
      <c r="B13" s="12" t="s">
        <v>23</v>
      </c>
      <c r="C13" s="1"/>
      <c r="D13" s="11" t="s">
        <v>17</v>
      </c>
      <c r="E13" s="12" t="s">
        <v>23</v>
      </c>
      <c r="F13" s="1"/>
      <c r="G13" s="11" t="s">
        <v>17</v>
      </c>
      <c r="H13" s="12" t="s">
        <v>23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4" t="s">
        <v>26</v>
      </c>
      <c r="B14" s="22">
        <f>IF(AND(B2&gt;0)*(B2&lt;=1000),OBBLIGATORIE!B14,0)</f>
        <v>0</v>
      </c>
      <c r="C14" s="23"/>
      <c r="D14" s="14" t="s">
        <v>26</v>
      </c>
      <c r="E14" s="22">
        <f t="shared" ref="E14:E28" si="0">B14+(B14*10%)</f>
        <v>0</v>
      </c>
      <c r="F14" s="23"/>
      <c r="G14" s="14" t="s">
        <v>26</v>
      </c>
      <c r="H14" s="22">
        <f t="shared" ref="H14:H28" si="1">B14+(B14*25%)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4" t="s">
        <v>47</v>
      </c>
      <c r="B15" s="22">
        <f>IF(AND(B2&gt;1000)*(B2&lt;=5000),OBBLIGATORIE!B15,0)</f>
        <v>0</v>
      </c>
      <c r="C15" s="23"/>
      <c r="D15" s="14" t="s">
        <v>47</v>
      </c>
      <c r="E15" s="22">
        <f t="shared" si="0"/>
        <v>0</v>
      </c>
      <c r="F15" s="23"/>
      <c r="G15" s="14" t="s">
        <v>47</v>
      </c>
      <c r="H15" s="22">
        <f t="shared" si="1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4" t="s">
        <v>48</v>
      </c>
      <c r="B16" s="22">
        <f>IF(AND(B2&gt;5000)*(B2&lt;=10000),OBBLIGATORIE!B16,0)</f>
        <v>0</v>
      </c>
      <c r="C16" s="24"/>
      <c r="D16" s="14" t="s">
        <v>48</v>
      </c>
      <c r="E16" s="22">
        <f t="shared" si="0"/>
        <v>0</v>
      </c>
      <c r="F16" s="24"/>
      <c r="G16" s="14" t="s">
        <v>48</v>
      </c>
      <c r="H16" s="22">
        <f t="shared" si="1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4" t="s">
        <v>49</v>
      </c>
      <c r="B17" s="22">
        <f>IF(AND(B2&gt;10000)*(B2&lt;=25000),OBBLIGATORIE!B17,0)</f>
        <v>0</v>
      </c>
      <c r="C17" s="24"/>
      <c r="D17" s="14" t="s">
        <v>49</v>
      </c>
      <c r="E17" s="22">
        <f t="shared" si="0"/>
        <v>0</v>
      </c>
      <c r="F17" s="24"/>
      <c r="G17" s="14" t="s">
        <v>49</v>
      </c>
      <c r="H17" s="22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4" t="s">
        <v>50</v>
      </c>
      <c r="B18" s="22">
        <f>IF(AND(B2&gt;25000)*(B2&lt;=50000),OBBLIGATORIE!B18,0)</f>
        <v>0</v>
      </c>
      <c r="C18" s="1"/>
      <c r="D18" s="14" t="s">
        <v>50</v>
      </c>
      <c r="E18" s="22">
        <f t="shared" si="0"/>
        <v>0</v>
      </c>
      <c r="F18" s="1"/>
      <c r="G18" s="14" t="s">
        <v>50</v>
      </c>
      <c r="H18" s="22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25" t="s">
        <v>51</v>
      </c>
      <c r="B19" s="22">
        <f>IF(AND(B2&gt;50000)*(B2&lt;=150000),OBBLIGATORIE!B19,0)</f>
        <v>0</v>
      </c>
      <c r="C19" s="17"/>
      <c r="D19" s="25" t="s">
        <v>51</v>
      </c>
      <c r="E19" s="22">
        <f t="shared" si="0"/>
        <v>0</v>
      </c>
      <c r="F19" s="17"/>
      <c r="G19" s="25" t="s">
        <v>51</v>
      </c>
      <c r="H19" s="22">
        <f t="shared" si="1"/>
        <v>0</v>
      </c>
      <c r="I19" s="17"/>
      <c r="J19" s="1"/>
      <c r="K19" s="1"/>
      <c r="L19" s="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9.5" customHeight="1">
      <c r="A20" s="14" t="s">
        <v>52</v>
      </c>
      <c r="B20" s="22">
        <f>IF(AND(B2&gt;150000)*(B2&lt;=250000),OBBLIGATORIE!B20,0)</f>
        <v>0</v>
      </c>
      <c r="C20" s="1"/>
      <c r="D20" s="14" t="s">
        <v>52</v>
      </c>
      <c r="E20" s="22">
        <f t="shared" si="0"/>
        <v>0</v>
      </c>
      <c r="F20" s="1"/>
      <c r="G20" s="14" t="s">
        <v>52</v>
      </c>
      <c r="H20" s="22">
        <f t="shared" si="1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4" t="s">
        <v>53</v>
      </c>
      <c r="B21" s="22">
        <f>IF(AND(B2&gt;250000)*(B2&lt;=500000),OBBLIGATORIE!B21,0)</f>
        <v>0</v>
      </c>
      <c r="C21" s="24"/>
      <c r="D21" s="14" t="s">
        <v>53</v>
      </c>
      <c r="E21" s="22">
        <f t="shared" si="0"/>
        <v>0</v>
      </c>
      <c r="F21" s="24"/>
      <c r="G21" s="14" t="s">
        <v>53</v>
      </c>
      <c r="H21" s="22">
        <f t="shared" si="1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4" t="s">
        <v>54</v>
      </c>
      <c r="B22" s="22">
        <f>IF(AND(B2&gt;500000)*(B2&lt;=1500000),OBBLIGATORIE!B22,0)</f>
        <v>0</v>
      </c>
      <c r="C22" s="1"/>
      <c r="D22" s="14" t="s">
        <v>54</v>
      </c>
      <c r="E22" s="22">
        <f t="shared" si="0"/>
        <v>0</v>
      </c>
      <c r="F22" s="1"/>
      <c r="G22" s="14" t="s">
        <v>54</v>
      </c>
      <c r="H22" s="22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4" t="s">
        <v>55</v>
      </c>
      <c r="B23" s="22">
        <f>IF(AND(B2&gt;1500000)*(B2&lt;=2500000),OBBLIGATORIE!B23,0)</f>
        <v>0</v>
      </c>
      <c r="C23" s="1"/>
      <c r="D23" s="14" t="s">
        <v>55</v>
      </c>
      <c r="E23" s="22">
        <f t="shared" si="0"/>
        <v>0</v>
      </c>
      <c r="F23" s="1"/>
      <c r="G23" s="14" t="s">
        <v>55</v>
      </c>
      <c r="H23" s="22">
        <f t="shared" si="1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4" t="s">
        <v>56</v>
      </c>
      <c r="B24" s="22">
        <f>IF(AND(B2&gt;2500000)*(B2&lt;=5000000),OBBLIGATORIE!B24,0)</f>
        <v>0</v>
      </c>
      <c r="C24" s="1"/>
      <c r="D24" s="14" t="s">
        <v>56</v>
      </c>
      <c r="E24" s="22">
        <f t="shared" si="0"/>
        <v>0</v>
      </c>
      <c r="F24" s="1"/>
      <c r="G24" s="14" t="s">
        <v>56</v>
      </c>
      <c r="H24" s="22">
        <f t="shared" si="1"/>
        <v>0</v>
      </c>
      <c r="I24" s="1"/>
      <c r="J24" s="17"/>
      <c r="K24" s="17"/>
      <c r="L24" s="1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4" t="s">
        <v>57</v>
      </c>
      <c r="B25" s="22">
        <f>IF(B2&gt;5000000,(((B2*0.2%)-136)+((B2*0.2%)-136)*22%),0)</f>
        <v>0</v>
      </c>
      <c r="C25" s="1"/>
      <c r="D25" s="14" t="s">
        <v>57</v>
      </c>
      <c r="E25" s="22">
        <f t="shared" si="0"/>
        <v>0</v>
      </c>
      <c r="F25" s="1"/>
      <c r="G25" s="14" t="s">
        <v>57</v>
      </c>
      <c r="H25" s="22">
        <f t="shared" si="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4" t="s">
        <v>33</v>
      </c>
      <c r="B26" s="22">
        <f>IF(B2=-1,OBBLIGATORIE!B26,0)</f>
        <v>0</v>
      </c>
      <c r="C26" s="1"/>
      <c r="D26" s="14" t="s">
        <v>33</v>
      </c>
      <c r="E26" s="22">
        <f t="shared" si="0"/>
        <v>0</v>
      </c>
      <c r="F26" s="1"/>
      <c r="G26" s="14" t="s">
        <v>33</v>
      </c>
      <c r="H26" s="22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4" t="s">
        <v>35</v>
      </c>
      <c r="B27" s="22">
        <f>IF(B2=-2,OBBLIGATORIE!B27,0)</f>
        <v>0</v>
      </c>
      <c r="C27" s="1"/>
      <c r="D27" s="14" t="s">
        <v>35</v>
      </c>
      <c r="E27" s="22">
        <f t="shared" si="0"/>
        <v>0</v>
      </c>
      <c r="F27" s="1"/>
      <c r="G27" s="14" t="s">
        <v>35</v>
      </c>
      <c r="H27" s="22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4" t="s">
        <v>37</v>
      </c>
      <c r="B28" s="22">
        <f>IF(B2=-3,OBBLIGATORIE!B28,0)</f>
        <v>0</v>
      </c>
      <c r="C28" s="1"/>
      <c r="D28" s="14" t="s">
        <v>37</v>
      </c>
      <c r="E28" s="22">
        <f t="shared" si="0"/>
        <v>0</v>
      </c>
      <c r="F28" s="1"/>
      <c r="G28" s="14" t="s">
        <v>37</v>
      </c>
      <c r="H28" s="22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28" t="s">
        <v>58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30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39.75" customHeight="1">
      <c r="A30" s="2" t="s">
        <v>17</v>
      </c>
      <c r="B30" s="3">
        <f>B2</f>
        <v>0</v>
      </c>
      <c r="C30" s="1"/>
      <c r="D30" s="4" t="s">
        <v>18</v>
      </c>
      <c r="E30" s="5" t="s">
        <v>0</v>
      </c>
      <c r="F30" s="1"/>
      <c r="G30" s="4" t="s">
        <v>19</v>
      </c>
      <c r="H30" s="5" t="s">
        <v>20</v>
      </c>
      <c r="I30" s="1"/>
      <c r="J30" s="6" t="s">
        <v>21</v>
      </c>
      <c r="K30" s="7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9" t="s">
        <v>22</v>
      </c>
      <c r="B31" s="10"/>
      <c r="C31" s="1"/>
      <c r="D31" s="11" t="s">
        <v>17</v>
      </c>
      <c r="E31" s="12" t="s">
        <v>59</v>
      </c>
      <c r="F31" s="1"/>
      <c r="G31" s="11" t="s">
        <v>17</v>
      </c>
      <c r="H31" s="12" t="s">
        <v>59</v>
      </c>
      <c r="I31" s="1"/>
      <c r="J31" s="124" t="s">
        <v>24</v>
      </c>
      <c r="K31" s="125"/>
      <c r="L31" s="13">
        <f>SUM(E32:E37)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9" t="s">
        <v>25</v>
      </c>
      <c r="B32" s="10"/>
      <c r="C32" s="1"/>
      <c r="D32" s="14" t="s">
        <v>26</v>
      </c>
      <c r="E32" s="13">
        <f>IF(AND(B30&gt;0)*(B30&lt;=1000),VOLONTARIE!B4,0)</f>
        <v>0</v>
      </c>
      <c r="F32" s="1"/>
      <c r="G32" s="14" t="s">
        <v>26</v>
      </c>
      <c r="H32" s="13">
        <f>IF(AND(B30&gt;0)*(B30&lt;=1000),VOLONTARIE!E4,0)</f>
        <v>0</v>
      </c>
      <c r="I32" s="1"/>
      <c r="J32" s="124" t="s">
        <v>27</v>
      </c>
      <c r="K32" s="125"/>
      <c r="L32" s="13">
        <f>SUM(H32:H37)</f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5" t="s">
        <v>28</v>
      </c>
      <c r="B33" s="16"/>
      <c r="C33" s="1"/>
      <c r="D33" s="14" t="s">
        <v>29</v>
      </c>
      <c r="E33" s="13">
        <f>IF(AND(B30&gt;1000)*(B30&lt;=50000),VOLONTARIE!B5,0)</f>
        <v>0</v>
      </c>
      <c r="F33" s="1"/>
      <c r="G33" s="14" t="s">
        <v>29</v>
      </c>
      <c r="H33" s="13">
        <f>IF(AND(B30&gt;1000)*(B30&lt;=50000),VOLONTARIE!E5,0)</f>
        <v>0</v>
      </c>
      <c r="I33" s="1"/>
      <c r="J33" s="124" t="s">
        <v>30</v>
      </c>
      <c r="K33" s="125"/>
      <c r="L33" s="13">
        <f>SUM(B42:B56)</f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4" t="s">
        <v>31</v>
      </c>
      <c r="E34" s="13">
        <f>IF(B30&gt;50000,VOLONTARIE!B6,0)</f>
        <v>0</v>
      </c>
      <c r="F34" s="1"/>
      <c r="G34" s="14" t="s">
        <v>31</v>
      </c>
      <c r="H34" s="13">
        <f>IF(B30&gt;50000,VOLONTARIE!E6,0)</f>
        <v>0</v>
      </c>
      <c r="I34" s="1"/>
      <c r="J34" s="124" t="s">
        <v>32</v>
      </c>
      <c r="K34" s="125"/>
      <c r="L34" s="13">
        <f>SUM(B42:B56)*10%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4" t="s">
        <v>33</v>
      </c>
      <c r="E35" s="13">
        <f>IF(B30=-1,VOLONTARIE!B7,0)</f>
        <v>0</v>
      </c>
      <c r="F35" s="1"/>
      <c r="G35" s="14" t="s">
        <v>33</v>
      </c>
      <c r="H35" s="13">
        <f>IF(B30=-1,VOLONTARIE!E7,0)</f>
        <v>0</v>
      </c>
      <c r="I35" s="1"/>
      <c r="J35" s="124" t="s">
        <v>34</v>
      </c>
      <c r="K35" s="125"/>
      <c r="L35" s="13">
        <f>SUM(B42:B56)*25%</f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4" t="s">
        <v>35</v>
      </c>
      <c r="E36" s="13">
        <f>IF(B30=-2,VOLONTARIE!B8,0)</f>
        <v>0</v>
      </c>
      <c r="F36" s="1"/>
      <c r="G36" s="14" t="s">
        <v>35</v>
      </c>
      <c r="H36" s="13">
        <f>IF(B30=-2,VOLONTARIE!E8,0)</f>
        <v>0</v>
      </c>
      <c r="I36" s="1"/>
      <c r="J36" s="124" t="s">
        <v>36</v>
      </c>
      <c r="K36" s="125"/>
      <c r="L36" s="13">
        <f>SUM(E32:E37,H32:H37)</f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7"/>
      <c r="B37" s="18"/>
      <c r="C37" s="1"/>
      <c r="D37" s="19" t="s">
        <v>37</v>
      </c>
      <c r="E37" s="20">
        <f>IF(B30=-3,VOLONTARIE!B9,0)</f>
        <v>0</v>
      </c>
      <c r="F37" s="1"/>
      <c r="G37" s="19" t="s">
        <v>37</v>
      </c>
      <c r="H37" s="20">
        <f>IF(B30=-3,VOLONTARIE!E9,0)</f>
        <v>0</v>
      </c>
      <c r="I37" s="1"/>
      <c r="J37" s="124" t="s">
        <v>38</v>
      </c>
      <c r="K37" s="125"/>
      <c r="L37" s="13">
        <f>SUM(E32:E37,H32:H37,E42:E56)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7"/>
      <c r="B38" s="18"/>
      <c r="C38" s="1"/>
      <c r="D38" s="17"/>
      <c r="E38" s="18"/>
      <c r="F38" s="1"/>
      <c r="G38" s="17"/>
      <c r="H38" s="18"/>
      <c r="I38" s="1"/>
      <c r="J38" s="124" t="s">
        <v>39</v>
      </c>
      <c r="K38" s="125"/>
      <c r="L38" s="13">
        <f>SUM(E32:E37,H32:H37,B42:B56)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26" t="s">
        <v>40</v>
      </c>
      <c r="K39" s="127"/>
      <c r="L39" s="20">
        <f>SUM(E32:E37,H32:H37,H42:H56)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9.5" customHeight="1">
      <c r="A40" s="4" t="s">
        <v>41</v>
      </c>
      <c r="B40" s="21" t="s">
        <v>42</v>
      </c>
      <c r="C40" s="1"/>
      <c r="D40" s="4" t="s">
        <v>43</v>
      </c>
      <c r="E40" s="21" t="s">
        <v>44</v>
      </c>
      <c r="F40" s="1"/>
      <c r="G40" s="4" t="s">
        <v>45</v>
      </c>
      <c r="H40" s="21" t="s">
        <v>46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1" t="s">
        <v>17</v>
      </c>
      <c r="B41" s="27" t="s">
        <v>59</v>
      </c>
      <c r="C41" s="1"/>
      <c r="D41" s="11" t="s">
        <v>17</v>
      </c>
      <c r="E41" s="27" t="s">
        <v>59</v>
      </c>
      <c r="F41" s="1"/>
      <c r="G41" s="11" t="s">
        <v>17</v>
      </c>
      <c r="H41" s="27" t="s">
        <v>59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4" t="s">
        <v>26</v>
      </c>
      <c r="B42" s="22">
        <f>IF(AND(B30&gt;0)*(B30&lt;=1000),VOLONTARIE!B14,0)</f>
        <v>0</v>
      </c>
      <c r="C42" s="23"/>
      <c r="D42" s="14" t="s">
        <v>26</v>
      </c>
      <c r="E42" s="22">
        <f t="shared" ref="E42:E56" si="2">B42+(B42*10%)</f>
        <v>0</v>
      </c>
      <c r="F42" s="23"/>
      <c r="G42" s="14" t="s">
        <v>26</v>
      </c>
      <c r="H42" s="22">
        <f t="shared" ref="H42:H56" si="3">B42+(B42*25%)</f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4" t="s">
        <v>47</v>
      </c>
      <c r="B43" s="22">
        <f>IF(AND(B30&gt;1000)*(B30&lt;=5000),VOLONTARIE!B15,0)</f>
        <v>0</v>
      </c>
      <c r="C43" s="23"/>
      <c r="D43" s="14" t="s">
        <v>47</v>
      </c>
      <c r="E43" s="22">
        <f t="shared" si="2"/>
        <v>0</v>
      </c>
      <c r="F43" s="23"/>
      <c r="G43" s="14" t="s">
        <v>47</v>
      </c>
      <c r="H43" s="22">
        <f t="shared" si="3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4" t="s">
        <v>48</v>
      </c>
      <c r="B44" s="22">
        <f>IF(AND(B30&gt;5000)*(B30&lt;=10000),VOLONTARIE!B16,0)</f>
        <v>0</v>
      </c>
      <c r="C44" s="24"/>
      <c r="D44" s="14" t="s">
        <v>48</v>
      </c>
      <c r="E44" s="22">
        <f t="shared" si="2"/>
        <v>0</v>
      </c>
      <c r="F44" s="24"/>
      <c r="G44" s="14" t="s">
        <v>48</v>
      </c>
      <c r="H44" s="22">
        <f t="shared" si="3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4" t="s">
        <v>49</v>
      </c>
      <c r="B45" s="22">
        <f>IF(AND(B30&gt;10000)*(B30&lt;=25000),VOLONTARIE!B17,0)</f>
        <v>0</v>
      </c>
      <c r="C45" s="24"/>
      <c r="D45" s="14" t="s">
        <v>49</v>
      </c>
      <c r="E45" s="22">
        <f t="shared" si="2"/>
        <v>0</v>
      </c>
      <c r="F45" s="24"/>
      <c r="G45" s="14" t="s">
        <v>49</v>
      </c>
      <c r="H45" s="22">
        <f t="shared" si="3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4" t="s">
        <v>50</v>
      </c>
      <c r="B46" s="22">
        <f>IF(AND(B30&gt;25000)*(B30&lt;=50000),VOLONTARIE!B18,0)</f>
        <v>0</v>
      </c>
      <c r="C46" s="1"/>
      <c r="D46" s="14" t="s">
        <v>50</v>
      </c>
      <c r="E46" s="22">
        <f t="shared" si="2"/>
        <v>0</v>
      </c>
      <c r="F46" s="1"/>
      <c r="G46" s="14" t="s">
        <v>50</v>
      </c>
      <c r="H46" s="22">
        <f t="shared" si="3"/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25" t="s">
        <v>51</v>
      </c>
      <c r="B47" s="22">
        <f>IF(AND(B30&gt;50000)*(B30&lt;=150000),VOLONTARIE!B19,0)</f>
        <v>0</v>
      </c>
      <c r="C47" s="17"/>
      <c r="D47" s="25" t="s">
        <v>51</v>
      </c>
      <c r="E47" s="22">
        <f t="shared" si="2"/>
        <v>0</v>
      </c>
      <c r="F47" s="17"/>
      <c r="G47" s="25" t="s">
        <v>51</v>
      </c>
      <c r="H47" s="22">
        <f t="shared" si="3"/>
        <v>0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9.5" customHeight="1">
      <c r="A48" s="14" t="s">
        <v>52</v>
      </c>
      <c r="B48" s="22">
        <f>IF(AND(B30&gt;150000)*(B30&lt;=250000),VOLONTARIE!B20,0)</f>
        <v>0</v>
      </c>
      <c r="C48" s="1"/>
      <c r="D48" s="14" t="s">
        <v>52</v>
      </c>
      <c r="E48" s="22">
        <f t="shared" si="2"/>
        <v>0</v>
      </c>
      <c r="F48" s="1"/>
      <c r="G48" s="14" t="s">
        <v>52</v>
      </c>
      <c r="H48" s="22">
        <f t="shared" si="3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4" t="s">
        <v>53</v>
      </c>
      <c r="B49" s="22">
        <f>IF(AND(B30&gt;250000)*(B30&lt;=500000),VOLONTARIE!B21,0)</f>
        <v>0</v>
      </c>
      <c r="C49" s="24"/>
      <c r="D49" s="14" t="s">
        <v>53</v>
      </c>
      <c r="E49" s="22">
        <f t="shared" si="2"/>
        <v>0</v>
      </c>
      <c r="F49" s="24"/>
      <c r="G49" s="14" t="s">
        <v>53</v>
      </c>
      <c r="H49" s="22">
        <f t="shared" si="3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4" t="s">
        <v>54</v>
      </c>
      <c r="B50" s="22">
        <f>IF(AND(B30&gt;500000)*(B30&lt;=1500000),VOLONTARIE!B22,0)</f>
        <v>0</v>
      </c>
      <c r="C50" s="1"/>
      <c r="D50" s="14" t="s">
        <v>54</v>
      </c>
      <c r="E50" s="22">
        <f t="shared" si="2"/>
        <v>0</v>
      </c>
      <c r="F50" s="1"/>
      <c r="G50" s="14" t="s">
        <v>54</v>
      </c>
      <c r="H50" s="22">
        <f t="shared" si="3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4" t="s">
        <v>55</v>
      </c>
      <c r="B51" s="22">
        <f>IF(AND(B30&gt;1500000)*(B30&lt;=2500000),VOLONTARIE!B23,0)</f>
        <v>0</v>
      </c>
      <c r="C51" s="1"/>
      <c r="D51" s="14" t="s">
        <v>55</v>
      </c>
      <c r="E51" s="22">
        <f t="shared" si="2"/>
        <v>0</v>
      </c>
      <c r="F51" s="1"/>
      <c r="G51" s="14" t="s">
        <v>55</v>
      </c>
      <c r="H51" s="22">
        <f t="shared" si="3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4" t="s">
        <v>56</v>
      </c>
      <c r="B52" s="22">
        <f>IF(AND(B30&gt;2500000)*(B30&lt;=5000000),VOLONTARIE!B24,0)</f>
        <v>0</v>
      </c>
      <c r="C52" s="1"/>
      <c r="D52" s="14" t="s">
        <v>56</v>
      </c>
      <c r="E52" s="22">
        <f t="shared" si="2"/>
        <v>0</v>
      </c>
      <c r="F52" s="1"/>
      <c r="G52" s="14" t="s">
        <v>56</v>
      </c>
      <c r="H52" s="22">
        <f t="shared" si="3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4" t="s">
        <v>57</v>
      </c>
      <c r="B53" s="22">
        <f>IF(B30&gt;5000000,(((B30*0.25%)-170)+((B30*0.25%)-170)*22%),0)</f>
        <v>0</v>
      </c>
      <c r="C53" s="1"/>
      <c r="D53" s="14" t="s">
        <v>57</v>
      </c>
      <c r="E53" s="22">
        <f t="shared" si="2"/>
        <v>0</v>
      </c>
      <c r="F53" s="1"/>
      <c r="G53" s="14" t="s">
        <v>57</v>
      </c>
      <c r="H53" s="22">
        <f t="shared" si="3"/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4" t="s">
        <v>33</v>
      </c>
      <c r="B54" s="22">
        <f>IF(B30=-1,VOLONTARIE!B26,0)</f>
        <v>0</v>
      </c>
      <c r="C54" s="1"/>
      <c r="D54" s="14" t="s">
        <v>33</v>
      </c>
      <c r="E54" s="22">
        <f t="shared" si="2"/>
        <v>0</v>
      </c>
      <c r="F54" s="1"/>
      <c r="G54" s="14" t="s">
        <v>33</v>
      </c>
      <c r="H54" s="22">
        <f t="shared" si="3"/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4" t="s">
        <v>35</v>
      </c>
      <c r="B55" s="22">
        <f>IF(B30=-2,VOLONTARIE!B27,0)</f>
        <v>0</v>
      </c>
      <c r="C55" s="1"/>
      <c r="D55" s="14" t="s">
        <v>35</v>
      </c>
      <c r="E55" s="22">
        <f t="shared" si="2"/>
        <v>0</v>
      </c>
      <c r="F55" s="1"/>
      <c r="G55" s="14" t="s">
        <v>35</v>
      </c>
      <c r="H55" s="22">
        <f t="shared" si="3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9" t="s">
        <v>37</v>
      </c>
      <c r="B56" s="28">
        <f>IF(B30=-3,VOLONTARIE!B28,0)</f>
        <v>0</v>
      </c>
      <c r="C56" s="1"/>
      <c r="D56" s="19" t="s">
        <v>37</v>
      </c>
      <c r="E56" s="28">
        <f t="shared" si="2"/>
        <v>0</v>
      </c>
      <c r="F56" s="1"/>
      <c r="G56" s="19" t="s">
        <v>37</v>
      </c>
      <c r="H56" s="28">
        <f t="shared" si="3"/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29"/>
      <c r="E58" s="29"/>
      <c r="F58" s="1"/>
      <c r="G58" s="29"/>
      <c r="H58" s="2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7"/>
      <c r="E59" s="17"/>
      <c r="F59" s="1"/>
      <c r="G59" s="17"/>
      <c r="H59" s="1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30"/>
      <c r="B60" s="30"/>
      <c r="C60" s="1"/>
      <c r="D60" s="17"/>
      <c r="E60" s="17"/>
      <c r="F60" s="1"/>
      <c r="G60" s="17"/>
      <c r="H60" s="17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9.5" customHeight="1">
      <c r="A61" s="30"/>
      <c r="B61" s="30"/>
      <c r="C61" s="1"/>
      <c r="D61" s="17"/>
      <c r="E61" s="1"/>
      <c r="F61" s="1"/>
      <c r="G61" s="17"/>
      <c r="H61" s="1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9.5" customHeight="1">
      <c r="A62" s="30"/>
      <c r="B62" s="30"/>
      <c r="C62" s="1"/>
      <c r="D62" s="17"/>
      <c r="E62" s="1"/>
      <c r="F62" s="1"/>
      <c r="G62" s="17"/>
      <c r="H62" s="1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J37:K37"/>
    <mergeCell ref="J38:K38"/>
    <mergeCell ref="J39:K39"/>
    <mergeCell ref="J9:K9"/>
    <mergeCell ref="J10:K10"/>
    <mergeCell ref="J11:K11"/>
    <mergeCell ref="A29:L29"/>
    <mergeCell ref="J31:K31"/>
    <mergeCell ref="J32:K32"/>
    <mergeCell ref="J33:K33"/>
    <mergeCell ref="J7:K7"/>
    <mergeCell ref="J8:K8"/>
    <mergeCell ref="J34:K34"/>
    <mergeCell ref="J35:K35"/>
    <mergeCell ref="J36:K36"/>
    <mergeCell ref="A1:L1"/>
    <mergeCell ref="J3:K3"/>
    <mergeCell ref="J4:K4"/>
    <mergeCell ref="J5:K5"/>
    <mergeCell ref="J6:K6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activeCell="E4" sqref="E4"/>
    </sheetView>
  </sheetViews>
  <sheetFormatPr defaultColWidth="14.44140625" defaultRowHeight="15" customHeight="1"/>
  <cols>
    <col min="1" max="1" width="26.88671875" customWidth="1"/>
    <col min="2" max="2" width="20.6640625" customWidth="1"/>
    <col min="3" max="3" width="3.109375" customWidth="1"/>
    <col min="4" max="4" width="26.88671875" customWidth="1"/>
    <col min="5" max="5" width="20.6640625" customWidth="1"/>
    <col min="6" max="6" width="2.88671875" customWidth="1"/>
    <col min="7" max="7" width="26.88671875" customWidth="1"/>
    <col min="8" max="9" width="20.6640625" customWidth="1"/>
    <col min="10" max="26" width="9.10937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>
      <c r="A2" s="4" t="s">
        <v>18</v>
      </c>
      <c r="B2" s="21" t="s">
        <v>0</v>
      </c>
      <c r="C2" s="1"/>
      <c r="D2" s="4" t="s">
        <v>19</v>
      </c>
      <c r="E2" s="5" t="s">
        <v>20</v>
      </c>
      <c r="F2" s="1"/>
      <c r="G2" s="6" t="s">
        <v>21</v>
      </c>
      <c r="H2" s="7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31" t="s">
        <v>17</v>
      </c>
      <c r="B3" s="12" t="s">
        <v>23</v>
      </c>
      <c r="C3" s="1"/>
      <c r="D3" s="31" t="s">
        <v>17</v>
      </c>
      <c r="E3" s="12" t="s">
        <v>23</v>
      </c>
      <c r="F3" s="1"/>
      <c r="G3" s="124" t="s">
        <v>36</v>
      </c>
      <c r="H3" s="125"/>
      <c r="I3" s="32" t="s">
        <v>60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4" t="s">
        <v>26</v>
      </c>
      <c r="B4" s="54">
        <v>39.04</v>
      </c>
      <c r="C4" s="1"/>
      <c r="D4" s="14" t="s">
        <v>26</v>
      </c>
      <c r="E4" s="54">
        <v>58.56</v>
      </c>
      <c r="F4" s="1"/>
      <c r="G4" s="124" t="s">
        <v>39</v>
      </c>
      <c r="H4" s="125"/>
      <c r="I4" s="32" t="s">
        <v>61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4" t="s">
        <v>29</v>
      </c>
      <c r="B5" s="54">
        <v>73.2</v>
      </c>
      <c r="C5" s="1"/>
      <c r="D5" s="14" t="s">
        <v>29</v>
      </c>
      <c r="E5" s="54">
        <v>117.12</v>
      </c>
      <c r="F5" s="1"/>
      <c r="G5" s="124" t="s">
        <v>38</v>
      </c>
      <c r="H5" s="125"/>
      <c r="I5" s="32" t="s">
        <v>62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4" t="s">
        <v>31</v>
      </c>
      <c r="B6" s="54">
        <v>107.36</v>
      </c>
      <c r="C6" s="1"/>
      <c r="D6" s="14" t="s">
        <v>31</v>
      </c>
      <c r="E6" s="54">
        <v>165.92</v>
      </c>
      <c r="F6" s="1"/>
      <c r="G6" s="126" t="s">
        <v>40</v>
      </c>
      <c r="H6" s="127"/>
      <c r="I6" s="33" t="s">
        <v>63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4" t="s">
        <v>33</v>
      </c>
      <c r="B7" s="54">
        <v>73.2</v>
      </c>
      <c r="C7" s="1"/>
      <c r="D7" s="14" t="s">
        <v>33</v>
      </c>
      <c r="E7" s="54">
        <v>117.12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4" t="s">
        <v>35</v>
      </c>
      <c r="B8" s="34">
        <v>0</v>
      </c>
      <c r="C8" s="1"/>
      <c r="D8" s="14" t="s">
        <v>35</v>
      </c>
      <c r="E8" s="34">
        <v>0</v>
      </c>
      <c r="F8" s="1"/>
      <c r="G8" s="17"/>
      <c r="H8" s="18"/>
      <c r="I8" s="1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9" t="s">
        <v>37</v>
      </c>
      <c r="B9" s="55">
        <v>107.36</v>
      </c>
      <c r="C9" s="1"/>
      <c r="D9" s="19" t="s">
        <v>37</v>
      </c>
      <c r="E9" s="55">
        <v>165.92</v>
      </c>
      <c r="F9" s="1"/>
      <c r="G9" s="17"/>
      <c r="H9" s="18"/>
      <c r="I9" s="1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7"/>
      <c r="B10" s="18"/>
      <c r="C10" s="1"/>
      <c r="D10" s="17"/>
      <c r="E10" s="18"/>
      <c r="F10" s="1"/>
      <c r="G10" s="17"/>
      <c r="H10" s="18"/>
      <c r="I10" s="1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>
      <c r="A12" s="4" t="s">
        <v>41</v>
      </c>
      <c r="B12" s="40" t="s">
        <v>69</v>
      </c>
      <c r="C12" s="1"/>
      <c r="D12" s="4" t="s">
        <v>43</v>
      </c>
      <c r="E12" s="21" t="s">
        <v>44</v>
      </c>
      <c r="F12" s="1"/>
      <c r="G12" s="4" t="s">
        <v>45</v>
      </c>
      <c r="H12" s="21" t="s">
        <v>46</v>
      </c>
      <c r="I12" s="3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31" t="s">
        <v>17</v>
      </c>
      <c r="B13" s="27" t="s">
        <v>23</v>
      </c>
      <c r="C13" s="1"/>
      <c r="D13" s="31" t="s">
        <v>17</v>
      </c>
      <c r="E13" s="27" t="s">
        <v>23</v>
      </c>
      <c r="F13" s="1"/>
      <c r="G13" s="31" t="s">
        <v>17</v>
      </c>
      <c r="H13" s="27" t="s">
        <v>23</v>
      </c>
      <c r="I13" s="3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4" t="s">
        <v>26</v>
      </c>
      <c r="B14" s="22">
        <v>58.56</v>
      </c>
      <c r="C14" s="23"/>
      <c r="D14" s="14" t="s">
        <v>26</v>
      </c>
      <c r="E14" s="54">
        <f t="shared" ref="E14:E24" si="0">B14+(B14*10%)</f>
        <v>64.415999999999997</v>
      </c>
      <c r="F14" s="23"/>
      <c r="G14" s="14" t="s">
        <v>26</v>
      </c>
      <c r="H14" s="22">
        <f t="shared" ref="H14:H24" si="1">B14+(B14*25%)</f>
        <v>73.2</v>
      </c>
      <c r="I14" s="1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4" t="s">
        <v>47</v>
      </c>
      <c r="B15" s="22">
        <v>102.48</v>
      </c>
      <c r="C15" s="23"/>
      <c r="D15" s="14" t="s">
        <v>47</v>
      </c>
      <c r="E15" s="54">
        <f t="shared" si="0"/>
        <v>112.72800000000001</v>
      </c>
      <c r="F15" s="23"/>
      <c r="G15" s="14" t="s">
        <v>47</v>
      </c>
      <c r="H15" s="22">
        <f t="shared" si="1"/>
        <v>128.1</v>
      </c>
      <c r="I15" s="1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4" t="s">
        <v>48</v>
      </c>
      <c r="B16" s="22">
        <v>239.12</v>
      </c>
      <c r="C16" s="24"/>
      <c r="D16" s="14" t="s">
        <v>48</v>
      </c>
      <c r="E16" s="54">
        <f t="shared" si="0"/>
        <v>263.03199999999998</v>
      </c>
      <c r="F16" s="24"/>
      <c r="G16" s="14" t="s">
        <v>48</v>
      </c>
      <c r="H16" s="22">
        <f t="shared" si="1"/>
        <v>298.89999999999998</v>
      </c>
      <c r="I16" s="1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4" t="s">
        <v>49</v>
      </c>
      <c r="B17" s="22">
        <v>448.96</v>
      </c>
      <c r="C17" s="24"/>
      <c r="D17" s="14" t="s">
        <v>49</v>
      </c>
      <c r="E17" s="54">
        <f t="shared" si="0"/>
        <v>493.85599999999999</v>
      </c>
      <c r="F17" s="24"/>
      <c r="G17" s="14" t="s">
        <v>49</v>
      </c>
      <c r="H17" s="22">
        <f t="shared" si="1"/>
        <v>561.19999999999993</v>
      </c>
      <c r="I17" s="1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4" t="s">
        <v>50</v>
      </c>
      <c r="B18" s="22">
        <v>819.84</v>
      </c>
      <c r="C18" s="1"/>
      <c r="D18" s="14" t="s">
        <v>50</v>
      </c>
      <c r="E18" s="54">
        <f t="shared" si="0"/>
        <v>901.82400000000007</v>
      </c>
      <c r="F18" s="1"/>
      <c r="G18" s="14" t="s">
        <v>50</v>
      </c>
      <c r="H18" s="22">
        <f t="shared" si="1"/>
        <v>1024.8</v>
      </c>
      <c r="I18" s="1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25" t="s">
        <v>51</v>
      </c>
      <c r="B19" s="22">
        <v>1151.68</v>
      </c>
      <c r="C19" s="17"/>
      <c r="D19" s="25" t="s">
        <v>51</v>
      </c>
      <c r="E19" s="54">
        <f t="shared" si="0"/>
        <v>1266.848</v>
      </c>
      <c r="F19" s="17"/>
      <c r="G19" s="25" t="s">
        <v>51</v>
      </c>
      <c r="H19" s="22">
        <f t="shared" si="1"/>
        <v>1439.6000000000001</v>
      </c>
      <c r="I19" s="18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9.5" customHeight="1">
      <c r="A20" s="14" t="s">
        <v>52</v>
      </c>
      <c r="B20" s="22">
        <v>1786.08</v>
      </c>
      <c r="C20" s="1"/>
      <c r="D20" s="14" t="s">
        <v>52</v>
      </c>
      <c r="E20" s="54">
        <f t="shared" si="0"/>
        <v>1964.6879999999999</v>
      </c>
      <c r="F20" s="1"/>
      <c r="G20" s="14" t="s">
        <v>52</v>
      </c>
      <c r="H20" s="22">
        <f t="shared" si="1"/>
        <v>2232.6</v>
      </c>
      <c r="I20" s="1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4" t="s">
        <v>53</v>
      </c>
      <c r="B21" s="22">
        <v>2957.28</v>
      </c>
      <c r="C21" s="24"/>
      <c r="D21" s="14" t="s">
        <v>53</v>
      </c>
      <c r="E21" s="54">
        <f t="shared" si="0"/>
        <v>3253.0080000000003</v>
      </c>
      <c r="F21" s="24"/>
      <c r="G21" s="14" t="s">
        <v>53</v>
      </c>
      <c r="H21" s="22">
        <f t="shared" si="1"/>
        <v>3696.6000000000004</v>
      </c>
      <c r="I21" s="1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4" t="s">
        <v>54</v>
      </c>
      <c r="B22" s="22">
        <v>3982.08</v>
      </c>
      <c r="C22" s="1"/>
      <c r="D22" s="14" t="s">
        <v>54</v>
      </c>
      <c r="E22" s="54">
        <f t="shared" si="0"/>
        <v>4380.2879999999996</v>
      </c>
      <c r="F22" s="1"/>
      <c r="G22" s="14" t="s">
        <v>54</v>
      </c>
      <c r="H22" s="22">
        <f t="shared" si="1"/>
        <v>4977.6000000000004</v>
      </c>
      <c r="I22" s="1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4" t="s">
        <v>55</v>
      </c>
      <c r="B23" s="22">
        <v>5250.88</v>
      </c>
      <c r="C23" s="1"/>
      <c r="D23" s="14" t="s">
        <v>55</v>
      </c>
      <c r="E23" s="54">
        <f t="shared" si="0"/>
        <v>5775.9679999999998</v>
      </c>
      <c r="F23" s="1"/>
      <c r="G23" s="14" t="s">
        <v>55</v>
      </c>
      <c r="H23" s="22">
        <f t="shared" si="1"/>
        <v>6563.6</v>
      </c>
      <c r="I23" s="1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4" t="s">
        <v>56</v>
      </c>
      <c r="B24" s="22">
        <v>7886.08</v>
      </c>
      <c r="C24" s="1"/>
      <c r="D24" s="14" t="s">
        <v>56</v>
      </c>
      <c r="E24" s="54">
        <f t="shared" si="0"/>
        <v>8674.6880000000001</v>
      </c>
      <c r="F24" s="1"/>
      <c r="G24" s="14" t="s">
        <v>56</v>
      </c>
      <c r="H24" s="22">
        <f t="shared" si="1"/>
        <v>9857.6</v>
      </c>
      <c r="I24" s="1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4" t="s">
        <v>57</v>
      </c>
      <c r="B25" s="37" t="s">
        <v>64</v>
      </c>
      <c r="C25" s="1"/>
      <c r="D25" s="14" t="s">
        <v>57</v>
      </c>
      <c r="E25" s="38" t="s">
        <v>65</v>
      </c>
      <c r="F25" s="1"/>
      <c r="G25" s="14" t="s">
        <v>57</v>
      </c>
      <c r="H25" s="38" t="s">
        <v>66</v>
      </c>
      <c r="I25" s="3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4" t="s">
        <v>33</v>
      </c>
      <c r="B26" s="22">
        <v>819.84</v>
      </c>
      <c r="C26" s="1"/>
      <c r="D26" s="14" t="s">
        <v>33</v>
      </c>
      <c r="E26" s="54">
        <f t="shared" ref="E26:E28" si="2">B26+(B26*10%)</f>
        <v>901.82400000000007</v>
      </c>
      <c r="F26" s="1"/>
      <c r="G26" s="14" t="s">
        <v>33</v>
      </c>
      <c r="H26" s="22">
        <f t="shared" ref="H26:H28" si="3">B26+(B26*25%)</f>
        <v>1024.8</v>
      </c>
      <c r="I26" s="1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4" t="s">
        <v>35</v>
      </c>
      <c r="B27" s="22">
        <v>0</v>
      </c>
      <c r="C27" s="1"/>
      <c r="D27" s="14" t="s">
        <v>35</v>
      </c>
      <c r="E27" s="22">
        <v>0</v>
      </c>
      <c r="F27" s="1"/>
      <c r="G27" s="14" t="s">
        <v>35</v>
      </c>
      <c r="H27" s="22">
        <f t="shared" si="3"/>
        <v>0</v>
      </c>
      <c r="I27" s="1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9" t="s">
        <v>37</v>
      </c>
      <c r="B28" s="28">
        <v>1151.68</v>
      </c>
      <c r="C28" s="1"/>
      <c r="D28" s="19" t="s">
        <v>37</v>
      </c>
      <c r="E28" s="55">
        <f t="shared" si="2"/>
        <v>1266.848</v>
      </c>
      <c r="F28" s="1"/>
      <c r="G28" s="19" t="s">
        <v>37</v>
      </c>
      <c r="H28" s="28">
        <f t="shared" si="3"/>
        <v>1439.6000000000001</v>
      </c>
      <c r="I28" s="1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29"/>
      <c r="E31" s="29"/>
      <c r="F31" s="1"/>
      <c r="G31" s="29"/>
      <c r="H31" s="2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7"/>
      <c r="E32" s="17"/>
      <c r="F32" s="1"/>
      <c r="G32" s="17"/>
      <c r="H32" s="17"/>
      <c r="I32" s="1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30"/>
      <c r="B33" s="30"/>
      <c r="C33" s="1"/>
      <c r="D33" s="17"/>
      <c r="E33" s="17"/>
      <c r="F33" s="1"/>
      <c r="G33" s="17"/>
      <c r="H33" s="17"/>
      <c r="I33" s="17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9.5" customHeight="1">
      <c r="A34" s="30"/>
      <c r="B34" s="30"/>
      <c r="C34" s="1"/>
      <c r="D34" s="17"/>
      <c r="E34" s="1"/>
      <c r="F34" s="1"/>
      <c r="G34" s="17"/>
      <c r="H34" s="1"/>
      <c r="I34" s="17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9.5" customHeight="1">
      <c r="A35" s="30"/>
      <c r="B35" s="30"/>
      <c r="C35" s="1"/>
      <c r="D35" s="17"/>
      <c r="E35" s="1"/>
      <c r="F35" s="1"/>
      <c r="G35" s="17"/>
      <c r="H35" s="1"/>
      <c r="I35" s="17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G3:H3"/>
    <mergeCell ref="G4:H4"/>
    <mergeCell ref="G5:H5"/>
    <mergeCell ref="G6:H6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>
      <selection activeCell="B10" sqref="B10"/>
    </sheetView>
  </sheetViews>
  <sheetFormatPr defaultColWidth="14.44140625" defaultRowHeight="15" customHeight="1"/>
  <cols>
    <col min="1" max="1" width="26.88671875" customWidth="1"/>
    <col min="2" max="2" width="20.6640625" customWidth="1"/>
    <col min="3" max="3" width="3.109375" customWidth="1"/>
    <col min="4" max="4" width="26.88671875" customWidth="1"/>
    <col min="5" max="5" width="20.6640625" customWidth="1"/>
    <col min="6" max="6" width="2.88671875" customWidth="1"/>
    <col min="7" max="7" width="26.88671875" customWidth="1"/>
    <col min="8" max="9" width="20.6640625" customWidth="1"/>
    <col min="10" max="26" width="9.10937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>
      <c r="A2" s="4" t="s">
        <v>18</v>
      </c>
      <c r="B2" s="21" t="s">
        <v>0</v>
      </c>
      <c r="C2" s="1"/>
      <c r="D2" s="4" t="s">
        <v>19</v>
      </c>
      <c r="E2" s="5" t="s">
        <v>20</v>
      </c>
      <c r="F2" s="1"/>
      <c r="G2" s="6" t="s">
        <v>21</v>
      </c>
      <c r="H2" s="7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31" t="s">
        <v>17</v>
      </c>
      <c r="B3" s="12" t="s">
        <v>23</v>
      </c>
      <c r="C3" s="1"/>
      <c r="D3" s="31" t="s">
        <v>17</v>
      </c>
      <c r="E3" s="12" t="s">
        <v>23</v>
      </c>
      <c r="F3" s="1"/>
      <c r="G3" s="124" t="s">
        <v>36</v>
      </c>
      <c r="H3" s="125"/>
      <c r="I3" s="32" t="s">
        <v>60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4" t="s">
        <v>26</v>
      </c>
      <c r="B4" s="54">
        <v>48.8</v>
      </c>
      <c r="C4" s="1"/>
      <c r="D4" s="14" t="s">
        <v>26</v>
      </c>
      <c r="E4" s="54">
        <v>73.2</v>
      </c>
      <c r="F4" s="1"/>
      <c r="G4" s="124" t="s">
        <v>39</v>
      </c>
      <c r="H4" s="125"/>
      <c r="I4" s="32" t="s">
        <v>61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4" t="s">
        <v>29</v>
      </c>
      <c r="B5" s="54">
        <v>91.5</v>
      </c>
      <c r="C5" s="1"/>
      <c r="D5" s="14" t="s">
        <v>29</v>
      </c>
      <c r="E5" s="54">
        <v>146.4</v>
      </c>
      <c r="F5" s="1"/>
      <c r="G5" s="124" t="s">
        <v>38</v>
      </c>
      <c r="H5" s="125"/>
      <c r="I5" s="32" t="s">
        <v>62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4" t="s">
        <v>31</v>
      </c>
      <c r="B6" s="54">
        <v>134.19999999999999</v>
      </c>
      <c r="C6" s="1"/>
      <c r="D6" s="14" t="s">
        <v>31</v>
      </c>
      <c r="E6" s="54">
        <v>207.4</v>
      </c>
      <c r="F6" s="1"/>
      <c r="G6" s="126" t="s">
        <v>40</v>
      </c>
      <c r="H6" s="127"/>
      <c r="I6" s="33" t="s">
        <v>63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4" t="s">
        <v>33</v>
      </c>
      <c r="B7" s="54">
        <v>91.5</v>
      </c>
      <c r="C7" s="1"/>
      <c r="D7" s="14" t="s">
        <v>33</v>
      </c>
      <c r="E7" s="54">
        <v>146.4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4" t="s">
        <v>35</v>
      </c>
      <c r="B8" s="22">
        <v>0</v>
      </c>
      <c r="C8" s="1"/>
      <c r="D8" s="14" t="s">
        <v>35</v>
      </c>
      <c r="E8" s="22">
        <v>0</v>
      </c>
      <c r="F8" s="1"/>
      <c r="G8" s="17"/>
      <c r="H8" s="18"/>
      <c r="I8" s="1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9" t="s">
        <v>37</v>
      </c>
      <c r="B9" s="55">
        <v>134.19999999999999</v>
      </c>
      <c r="C9" s="1"/>
      <c r="D9" s="19" t="s">
        <v>37</v>
      </c>
      <c r="E9" s="55">
        <v>207.4</v>
      </c>
      <c r="F9" s="1"/>
      <c r="G9" s="17"/>
      <c r="H9" s="18"/>
      <c r="I9" s="1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7"/>
      <c r="B10" s="18"/>
      <c r="C10" s="1"/>
      <c r="D10" s="17"/>
      <c r="E10" s="18"/>
      <c r="F10" s="1"/>
      <c r="G10" s="17"/>
      <c r="H10" s="18"/>
      <c r="I10" s="1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>
      <c r="A12" s="4" t="s">
        <v>41</v>
      </c>
      <c r="B12" s="40" t="s">
        <v>68</v>
      </c>
      <c r="C12" s="1"/>
      <c r="D12" s="4" t="s">
        <v>43</v>
      </c>
      <c r="E12" s="21" t="s">
        <v>44</v>
      </c>
      <c r="F12" s="1"/>
      <c r="G12" s="4" t="s">
        <v>45</v>
      </c>
      <c r="H12" s="21" t="s">
        <v>46</v>
      </c>
      <c r="I12" s="3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31" t="s">
        <v>17</v>
      </c>
      <c r="B13" s="27" t="s">
        <v>23</v>
      </c>
      <c r="C13" s="1"/>
      <c r="D13" s="31" t="s">
        <v>17</v>
      </c>
      <c r="E13" s="27" t="s">
        <v>23</v>
      </c>
      <c r="F13" s="1"/>
      <c r="G13" s="31" t="s">
        <v>17</v>
      </c>
      <c r="H13" s="27" t="s">
        <v>23</v>
      </c>
      <c r="I13" s="3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4" t="s">
        <v>26</v>
      </c>
      <c r="B14" s="22">
        <v>24.4</v>
      </c>
      <c r="C14" s="23"/>
      <c r="D14" s="14" t="s">
        <v>26</v>
      </c>
      <c r="E14" s="22">
        <f t="shared" ref="E14:E24" si="0">B14+(B14*10%)</f>
        <v>26.84</v>
      </c>
      <c r="F14" s="23"/>
      <c r="G14" s="14" t="s">
        <v>26</v>
      </c>
      <c r="H14" s="22">
        <f t="shared" ref="H14:H24" si="1">B14+(B14*25%)</f>
        <v>30.5</v>
      </c>
      <c r="I14" s="1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4" t="s">
        <v>47</v>
      </c>
      <c r="B15" s="22">
        <v>48.8</v>
      </c>
      <c r="C15" s="23"/>
      <c r="D15" s="14" t="s">
        <v>47</v>
      </c>
      <c r="E15" s="22">
        <f t="shared" si="0"/>
        <v>53.68</v>
      </c>
      <c r="F15" s="23"/>
      <c r="G15" s="14" t="s">
        <v>47</v>
      </c>
      <c r="H15" s="22">
        <f t="shared" si="1"/>
        <v>61</v>
      </c>
      <c r="I15" s="1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4" t="s">
        <v>48</v>
      </c>
      <c r="B16" s="22">
        <v>207.4</v>
      </c>
      <c r="C16" s="24"/>
      <c r="D16" s="14" t="s">
        <v>48</v>
      </c>
      <c r="E16" s="22">
        <f t="shared" si="0"/>
        <v>228.14000000000001</v>
      </c>
      <c r="F16" s="24"/>
      <c r="G16" s="14" t="s">
        <v>48</v>
      </c>
      <c r="H16" s="22">
        <f t="shared" si="1"/>
        <v>259.25</v>
      </c>
      <c r="I16" s="1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4" t="s">
        <v>49</v>
      </c>
      <c r="B17" s="22">
        <v>390.4</v>
      </c>
      <c r="C17" s="24"/>
      <c r="D17" s="14" t="s">
        <v>49</v>
      </c>
      <c r="E17" s="22">
        <f t="shared" si="0"/>
        <v>429.44</v>
      </c>
      <c r="F17" s="24"/>
      <c r="G17" s="14" t="s">
        <v>49</v>
      </c>
      <c r="H17" s="22">
        <f t="shared" si="1"/>
        <v>488</v>
      </c>
      <c r="I17" s="1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4" t="s">
        <v>50</v>
      </c>
      <c r="B18" s="22">
        <v>732</v>
      </c>
      <c r="C18" s="1"/>
      <c r="D18" s="14" t="s">
        <v>50</v>
      </c>
      <c r="E18" s="22">
        <f t="shared" si="0"/>
        <v>805.2</v>
      </c>
      <c r="F18" s="1"/>
      <c r="G18" s="14" t="s">
        <v>50</v>
      </c>
      <c r="H18" s="22">
        <f t="shared" si="1"/>
        <v>915</v>
      </c>
      <c r="I18" s="1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25" t="s">
        <v>51</v>
      </c>
      <c r="B19" s="22">
        <v>1256.5999999999999</v>
      </c>
      <c r="C19" s="17"/>
      <c r="D19" s="25" t="s">
        <v>51</v>
      </c>
      <c r="E19" s="22">
        <f t="shared" si="0"/>
        <v>1382.26</v>
      </c>
      <c r="F19" s="17"/>
      <c r="G19" s="25" t="s">
        <v>51</v>
      </c>
      <c r="H19" s="22">
        <f t="shared" si="1"/>
        <v>1570.75</v>
      </c>
      <c r="I19" s="18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9.5" customHeight="1">
      <c r="A20" s="14" t="s">
        <v>52</v>
      </c>
      <c r="B20" s="22">
        <v>1622.6</v>
      </c>
      <c r="C20" s="1"/>
      <c r="D20" s="14" t="s">
        <v>52</v>
      </c>
      <c r="E20" s="22">
        <f t="shared" si="0"/>
        <v>1784.86</v>
      </c>
      <c r="F20" s="1"/>
      <c r="G20" s="14" t="s">
        <v>52</v>
      </c>
      <c r="H20" s="22">
        <f t="shared" si="1"/>
        <v>2028.25</v>
      </c>
      <c r="I20" s="1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4" t="s">
        <v>53</v>
      </c>
      <c r="B21" s="22">
        <v>2842.6</v>
      </c>
      <c r="C21" s="24"/>
      <c r="D21" s="14" t="s">
        <v>53</v>
      </c>
      <c r="E21" s="22">
        <f t="shared" si="0"/>
        <v>3126.8599999999997</v>
      </c>
      <c r="F21" s="24"/>
      <c r="G21" s="14" t="s">
        <v>53</v>
      </c>
      <c r="H21" s="22">
        <f t="shared" si="1"/>
        <v>3553.25</v>
      </c>
      <c r="I21" s="1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4" t="s">
        <v>54</v>
      </c>
      <c r="B22" s="22">
        <v>4550.6000000000004</v>
      </c>
      <c r="C22" s="1"/>
      <c r="D22" s="14" t="s">
        <v>54</v>
      </c>
      <c r="E22" s="22">
        <f t="shared" si="0"/>
        <v>5005.6600000000008</v>
      </c>
      <c r="F22" s="1"/>
      <c r="G22" s="14" t="s">
        <v>54</v>
      </c>
      <c r="H22" s="22">
        <f t="shared" si="1"/>
        <v>5688.25</v>
      </c>
      <c r="I22" s="1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4" t="s">
        <v>55</v>
      </c>
      <c r="B23" s="22">
        <v>5404.6</v>
      </c>
      <c r="C23" s="1"/>
      <c r="D23" s="14" t="s">
        <v>55</v>
      </c>
      <c r="E23" s="22">
        <f t="shared" si="0"/>
        <v>5945.06</v>
      </c>
      <c r="F23" s="1"/>
      <c r="G23" s="14" t="s">
        <v>55</v>
      </c>
      <c r="H23" s="22">
        <f t="shared" si="1"/>
        <v>6755.75</v>
      </c>
      <c r="I23" s="1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4" t="s">
        <v>56</v>
      </c>
      <c r="B24" s="22">
        <v>7722.6</v>
      </c>
      <c r="C24" s="1"/>
      <c r="D24" s="14" t="s">
        <v>56</v>
      </c>
      <c r="E24" s="22">
        <f t="shared" si="0"/>
        <v>8494.86</v>
      </c>
      <c r="F24" s="1"/>
      <c r="G24" s="14" t="s">
        <v>56</v>
      </c>
      <c r="H24" s="22">
        <f t="shared" si="1"/>
        <v>9653.25</v>
      </c>
      <c r="I24" s="1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4" t="s">
        <v>57</v>
      </c>
      <c r="B25" s="37" t="s">
        <v>67</v>
      </c>
      <c r="C25" s="1"/>
      <c r="D25" s="14" t="s">
        <v>57</v>
      </c>
      <c r="E25" s="38" t="s">
        <v>65</v>
      </c>
      <c r="F25" s="1"/>
      <c r="G25" s="14" t="s">
        <v>57</v>
      </c>
      <c r="H25" s="38" t="s">
        <v>66</v>
      </c>
      <c r="I25" s="3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4" t="s">
        <v>33</v>
      </c>
      <c r="B26" s="22">
        <v>732</v>
      </c>
      <c r="C26" s="1"/>
      <c r="D26" s="14" t="s">
        <v>33</v>
      </c>
      <c r="E26" s="22">
        <f t="shared" ref="E26:E28" si="2">B26+(B26*10%)</f>
        <v>805.2</v>
      </c>
      <c r="F26" s="1"/>
      <c r="G26" s="14" t="s">
        <v>33</v>
      </c>
      <c r="H26" s="22">
        <f t="shared" ref="H26:H28" si="3">B26+(B26*25%)</f>
        <v>915</v>
      </c>
      <c r="I26" s="1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4" t="s">
        <v>35</v>
      </c>
      <c r="B27" s="22">
        <v>0</v>
      </c>
      <c r="C27" s="1"/>
      <c r="D27" s="14" t="s">
        <v>35</v>
      </c>
      <c r="E27" s="22">
        <f t="shared" si="2"/>
        <v>0</v>
      </c>
      <c r="F27" s="1"/>
      <c r="G27" s="14" t="s">
        <v>35</v>
      </c>
      <c r="H27" s="22">
        <f t="shared" si="3"/>
        <v>0</v>
      </c>
      <c r="I27" s="1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9" t="s">
        <v>37</v>
      </c>
      <c r="B28" s="28">
        <v>1256.5999999999999</v>
      </c>
      <c r="C28" s="1"/>
      <c r="D28" s="19" t="s">
        <v>37</v>
      </c>
      <c r="E28" s="28">
        <f t="shared" si="2"/>
        <v>1382.26</v>
      </c>
      <c r="F28" s="1"/>
      <c r="G28" s="19" t="s">
        <v>37</v>
      </c>
      <c r="H28" s="28">
        <f t="shared" si="3"/>
        <v>1570.75</v>
      </c>
      <c r="I28" s="1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29"/>
      <c r="E31" s="29"/>
      <c r="F31" s="1"/>
      <c r="G31" s="29"/>
      <c r="H31" s="2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7"/>
      <c r="E32" s="17"/>
      <c r="F32" s="1"/>
      <c r="G32" s="17"/>
      <c r="H32" s="17"/>
      <c r="I32" s="1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30"/>
      <c r="B33" s="30"/>
      <c r="C33" s="1"/>
      <c r="D33" s="17"/>
      <c r="E33" s="17"/>
      <c r="F33" s="1"/>
      <c r="G33" s="17"/>
      <c r="H33" s="17"/>
      <c r="I33" s="17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9.5" customHeight="1">
      <c r="A34" s="30"/>
      <c r="B34" s="30"/>
      <c r="C34" s="1"/>
      <c r="D34" s="17"/>
      <c r="E34" s="1"/>
      <c r="F34" s="1"/>
      <c r="G34" s="17"/>
      <c r="H34" s="1"/>
      <c r="I34" s="17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9.5" customHeight="1">
      <c r="A35" s="30"/>
      <c r="B35" s="30"/>
      <c r="C35" s="1"/>
      <c r="D35" s="17"/>
      <c r="E35" s="1"/>
      <c r="F35" s="1"/>
      <c r="G35" s="17"/>
      <c r="H35" s="1"/>
      <c r="I35" s="17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G3:H3"/>
    <mergeCell ref="G4:H4"/>
    <mergeCell ref="G5:H5"/>
    <mergeCell ref="G6:H6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INTERFACCIA</vt:lpstr>
      <vt:lpstr>calcolatore</vt:lpstr>
      <vt:lpstr>OBBLIGATORIE</vt:lpstr>
      <vt:lpstr>VOLONTARIE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</cp:lastModifiedBy>
  <dcterms:modified xsi:type="dcterms:W3CDTF">2024-09-11T18:40:00Z</dcterms:modified>
</cp:coreProperties>
</file>